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200" windowHeight="8445"/>
  </bookViews>
  <sheets>
    <sheet name="PRZYGODY" sheetId="1" r:id="rId1"/>
    <sheet name="baza dropów" sheetId="4" r:id="rId2"/>
  </sheets>
  <definedNames>
    <definedName name="_xlnm._FilterDatabase" localSheetId="0" hidden="1">PRZYGODY!$B$6:$AC$32</definedName>
  </definedNames>
  <calcPr calcId="125725"/>
</workbook>
</file>

<file path=xl/calcChain.xml><?xml version="1.0" encoding="utf-8"?>
<calcChain xmlns="http://schemas.openxmlformats.org/spreadsheetml/2006/main">
  <c r="C5" i="4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4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I281"/>
  <c r="I282"/>
  <c r="H281"/>
  <c r="H282"/>
  <c r="G488"/>
  <c r="H488" s="1"/>
  <c r="G311"/>
  <c r="G285"/>
  <c r="I285" s="1"/>
  <c r="G284"/>
  <c r="I284" s="1"/>
  <c r="V40" i="1"/>
  <c r="G310" i="4" s="1"/>
  <c r="V41" i="1"/>
  <c r="G257" i="4" s="1"/>
  <c r="I257" s="1"/>
  <c r="V42" i="1"/>
  <c r="G334" i="4" s="1"/>
  <c r="V43" i="1"/>
  <c r="G611" i="4" s="1"/>
  <c r="V44" i="1"/>
  <c r="G254" i="4" s="1"/>
  <c r="I254" s="1"/>
  <c r="V39" i="1"/>
  <c r="G332" i="4" s="1"/>
  <c r="F286"/>
  <c r="F278"/>
  <c r="F273"/>
  <c r="F268"/>
  <c r="F265"/>
  <c r="F258"/>
  <c r="F253"/>
  <c r="F248"/>
  <c r="F242"/>
  <c r="F239"/>
  <c r="G108"/>
  <c r="H108" s="1"/>
  <c r="G80"/>
  <c r="H80" s="1"/>
  <c r="I615"/>
  <c r="I616"/>
  <c r="F597"/>
  <c r="F602"/>
  <c r="F605"/>
  <c r="F610"/>
  <c r="G613"/>
  <c r="H613" s="1"/>
  <c r="G614"/>
  <c r="H614" s="1"/>
  <c r="H615"/>
  <c r="H616"/>
  <c r="F617"/>
  <c r="I580"/>
  <c r="I581"/>
  <c r="I587"/>
  <c r="F562"/>
  <c r="F567"/>
  <c r="F570"/>
  <c r="F575"/>
  <c r="G578"/>
  <c r="H578" s="1"/>
  <c r="G579"/>
  <c r="H579" s="1"/>
  <c r="H580"/>
  <c r="H581"/>
  <c r="F582"/>
  <c r="H587"/>
  <c r="F588"/>
  <c r="I545"/>
  <c r="I546"/>
  <c r="I552"/>
  <c r="F527"/>
  <c r="F532"/>
  <c r="F535"/>
  <c r="F540"/>
  <c r="G543"/>
  <c r="H543" s="1"/>
  <c r="G544"/>
  <c r="H544" s="1"/>
  <c r="H545"/>
  <c r="H546"/>
  <c r="F547"/>
  <c r="H552"/>
  <c r="F553"/>
  <c r="I516"/>
  <c r="I517"/>
  <c r="F499"/>
  <c r="F504"/>
  <c r="F507"/>
  <c r="F512"/>
  <c r="G515"/>
  <c r="H515" s="1"/>
  <c r="H516"/>
  <c r="H517"/>
  <c r="F518"/>
  <c r="I485"/>
  <c r="I487"/>
  <c r="F471"/>
  <c r="F475"/>
  <c r="F478"/>
  <c r="F483"/>
  <c r="H485"/>
  <c r="H487"/>
  <c r="G489"/>
  <c r="H489" s="1"/>
  <c r="F490"/>
  <c r="I462"/>
  <c r="I463"/>
  <c r="F444"/>
  <c r="F449"/>
  <c r="F452"/>
  <c r="F457"/>
  <c r="G460"/>
  <c r="H460" s="1"/>
  <c r="G461"/>
  <c r="H461" s="1"/>
  <c r="H462"/>
  <c r="H463"/>
  <c r="F464"/>
  <c r="F428"/>
  <c r="F433"/>
  <c r="F437"/>
  <c r="I417"/>
  <c r="I418"/>
  <c r="F399"/>
  <c r="F404"/>
  <c r="F407"/>
  <c r="F412"/>
  <c r="G415"/>
  <c r="H415" s="1"/>
  <c r="G416"/>
  <c r="H416" s="1"/>
  <c r="H417"/>
  <c r="H418"/>
  <c r="F419"/>
  <c r="I390"/>
  <c r="I391"/>
  <c r="F372"/>
  <c r="F377"/>
  <c r="F380"/>
  <c r="F385"/>
  <c r="G388"/>
  <c r="H388" s="1"/>
  <c r="G389"/>
  <c r="H389" s="1"/>
  <c r="H390"/>
  <c r="H391"/>
  <c r="F392"/>
  <c r="I363"/>
  <c r="I364"/>
  <c r="F345"/>
  <c r="F350"/>
  <c r="F353"/>
  <c r="F358"/>
  <c r="G361"/>
  <c r="H361" s="1"/>
  <c r="G362"/>
  <c r="H362" s="1"/>
  <c r="H363"/>
  <c r="H364"/>
  <c r="F365"/>
  <c r="F318"/>
  <c r="F321"/>
  <c r="F326"/>
  <c r="F331"/>
  <c r="G336"/>
  <c r="I336" s="1"/>
  <c r="G337"/>
  <c r="I337" s="1"/>
  <c r="F338"/>
  <c r="F291"/>
  <c r="F294"/>
  <c r="F301"/>
  <c r="F306"/>
  <c r="I311"/>
  <c r="G312"/>
  <c r="H312" s="1"/>
  <c r="F313"/>
  <c r="I232"/>
  <c r="I233"/>
  <c r="F214"/>
  <c r="F219"/>
  <c r="F222"/>
  <c r="F227"/>
  <c r="G230"/>
  <c r="I230" s="1"/>
  <c r="G231"/>
  <c r="I231" s="1"/>
  <c r="H232"/>
  <c r="H233"/>
  <c r="F234"/>
  <c r="I205"/>
  <c r="I206"/>
  <c r="F187"/>
  <c r="F192"/>
  <c r="F195"/>
  <c r="F200"/>
  <c r="G203"/>
  <c r="H203" s="1"/>
  <c r="G204"/>
  <c r="H204" s="1"/>
  <c r="H205"/>
  <c r="H206"/>
  <c r="F207"/>
  <c r="I178"/>
  <c r="I179"/>
  <c r="F159"/>
  <c r="F164"/>
  <c r="F167"/>
  <c r="F172"/>
  <c r="G176"/>
  <c r="H176" s="1"/>
  <c r="G177"/>
  <c r="H177" s="1"/>
  <c r="H178"/>
  <c r="H179"/>
  <c r="F180"/>
  <c r="F143"/>
  <c r="F148"/>
  <c r="F152"/>
  <c r="F114"/>
  <c r="F117"/>
  <c r="F122"/>
  <c r="F127"/>
  <c r="G132"/>
  <c r="H132" s="1"/>
  <c r="G133"/>
  <c r="H133" s="1"/>
  <c r="F134"/>
  <c r="F86"/>
  <c r="F89"/>
  <c r="F96"/>
  <c r="F101"/>
  <c r="G106"/>
  <c r="H106" s="1"/>
  <c r="G107"/>
  <c r="I107" s="1"/>
  <c r="F109"/>
  <c r="F58"/>
  <c r="F61"/>
  <c r="F68"/>
  <c r="G78"/>
  <c r="H78" s="1"/>
  <c r="G79"/>
  <c r="H79" s="1"/>
  <c r="F81"/>
  <c r="F53"/>
  <c r="G52"/>
  <c r="H52" s="1"/>
  <c r="G51"/>
  <c r="H51" s="1"/>
  <c r="F46"/>
  <c r="F41"/>
  <c r="F36"/>
  <c r="F33"/>
  <c r="G175" l="1"/>
  <c r="G104"/>
  <c r="G49"/>
  <c r="G76"/>
  <c r="G130"/>
  <c r="G202"/>
  <c r="G256"/>
  <c r="I256" s="1"/>
  <c r="G47"/>
  <c r="G50"/>
  <c r="G75"/>
  <c r="G77"/>
  <c r="G103"/>
  <c r="G105"/>
  <c r="G129"/>
  <c r="G131"/>
  <c r="G174"/>
  <c r="G201"/>
  <c r="G255"/>
  <c r="I255" s="1"/>
  <c r="G229"/>
  <c r="G280"/>
  <c r="I280" s="1"/>
  <c r="G307"/>
  <c r="G309"/>
  <c r="G333"/>
  <c r="G335"/>
  <c r="G360"/>
  <c r="G387"/>
  <c r="G414"/>
  <c r="G459"/>
  <c r="G486"/>
  <c r="G514"/>
  <c r="G542"/>
  <c r="G577"/>
  <c r="G612"/>
  <c r="G48"/>
  <c r="G74"/>
  <c r="G102"/>
  <c r="G128"/>
  <c r="G173"/>
  <c r="G228"/>
  <c r="G279"/>
  <c r="I279" s="1"/>
  <c r="G283"/>
  <c r="I283" s="1"/>
  <c r="G308"/>
  <c r="G359"/>
  <c r="G386"/>
  <c r="G413"/>
  <c r="G458"/>
  <c r="G484"/>
  <c r="G513"/>
  <c r="G541"/>
  <c r="G576"/>
  <c r="H285"/>
  <c r="H279"/>
  <c r="H254"/>
  <c r="H284"/>
  <c r="H257"/>
  <c r="I613"/>
  <c r="I614"/>
  <c r="I578"/>
  <c r="I579"/>
  <c r="I543"/>
  <c r="I544"/>
  <c r="I515"/>
  <c r="I489"/>
  <c r="I488"/>
  <c r="I460"/>
  <c r="I461"/>
  <c r="I415"/>
  <c r="I416"/>
  <c r="I388"/>
  <c r="I389"/>
  <c r="H336"/>
  <c r="I361"/>
  <c r="I362"/>
  <c r="H337"/>
  <c r="H311"/>
  <c r="I312"/>
  <c r="H231"/>
  <c r="H230"/>
  <c r="I203"/>
  <c r="I204"/>
  <c r="I177"/>
  <c r="I176"/>
  <c r="I132"/>
  <c r="I133"/>
  <c r="I108"/>
  <c r="I106"/>
  <c r="H107"/>
  <c r="I79"/>
  <c r="I80"/>
  <c r="I78"/>
  <c r="I51"/>
  <c r="I52"/>
  <c r="H255" l="1"/>
  <c r="H280"/>
  <c r="H256"/>
  <c r="H283"/>
  <c r="H286" s="1"/>
  <c r="H258"/>
  <c r="Q40" i="1"/>
  <c r="Q41"/>
  <c r="Q42"/>
  <c r="Q49"/>
  <c r="Q50"/>
  <c r="Q51"/>
  <c r="Q52"/>
  <c r="Q53"/>
  <c r="Q54"/>
  <c r="Q43"/>
  <c r="Q44"/>
  <c r="Q55"/>
  <c r="Q56"/>
  <c r="Q57"/>
  <c r="Q58"/>
  <c r="Q45"/>
  <c r="Q46"/>
  <c r="Q47"/>
  <c r="Q39"/>
  <c r="P48"/>
  <c r="G608" i="4" l="1"/>
  <c r="G276"/>
  <c r="G251"/>
  <c r="G269"/>
  <c r="G245"/>
  <c r="G261"/>
  <c r="G238"/>
  <c r="G262"/>
  <c r="G237"/>
  <c r="G295"/>
  <c r="H295" s="1"/>
  <c r="G243"/>
  <c r="O16" i="1"/>
  <c r="O15"/>
  <c r="G275" i="4"/>
  <c r="G250"/>
  <c r="G272"/>
  <c r="G247"/>
  <c r="G266"/>
  <c r="G240"/>
  <c r="G263"/>
  <c r="G264"/>
  <c r="G259"/>
  <c r="G236"/>
  <c r="G260"/>
  <c r="G235"/>
  <c r="G598"/>
  <c r="I598" s="1"/>
  <c r="G270"/>
  <c r="G296"/>
  <c r="I296" s="1"/>
  <c r="G244"/>
  <c r="G606"/>
  <c r="H606" s="1"/>
  <c r="G274"/>
  <c r="G249"/>
  <c r="G241"/>
  <c r="G267"/>
  <c r="G271"/>
  <c r="G246"/>
  <c r="G604"/>
  <c r="I604" s="1"/>
  <c r="H612"/>
  <c r="G603"/>
  <c r="I603" s="1"/>
  <c r="G522"/>
  <c r="O31" i="1"/>
  <c r="O30"/>
  <c r="O29"/>
  <c r="O32"/>
  <c r="G607" i="4"/>
  <c r="H607" s="1"/>
  <c r="O27" i="1"/>
  <c r="O25"/>
  <c r="O23"/>
  <c r="O21"/>
  <c r="O19"/>
  <c r="O17"/>
  <c r="O13"/>
  <c r="O11"/>
  <c r="O9"/>
  <c r="O7"/>
  <c r="O28"/>
  <c r="O26"/>
  <c r="O24"/>
  <c r="O22"/>
  <c r="O20"/>
  <c r="O18"/>
  <c r="O14"/>
  <c r="O12"/>
  <c r="O10"/>
  <c r="O8"/>
  <c r="G566" i="4"/>
  <c r="I566" s="1"/>
  <c r="G601"/>
  <c r="G564"/>
  <c r="I564" s="1"/>
  <c r="G599"/>
  <c r="H611"/>
  <c r="I611"/>
  <c r="H608"/>
  <c r="I608"/>
  <c r="H604"/>
  <c r="G593"/>
  <c r="G594"/>
  <c r="G591"/>
  <c r="G592"/>
  <c r="G565"/>
  <c r="I565" s="1"/>
  <c r="G600"/>
  <c r="G595"/>
  <c r="G596"/>
  <c r="G589"/>
  <c r="G590"/>
  <c r="I541"/>
  <c r="G538"/>
  <c r="I538" s="1"/>
  <c r="G573"/>
  <c r="G536"/>
  <c r="I536" s="1"/>
  <c r="G571"/>
  <c r="G534"/>
  <c r="I534" s="1"/>
  <c r="G569"/>
  <c r="G558"/>
  <c r="G585"/>
  <c r="G559"/>
  <c r="G556"/>
  <c r="G557"/>
  <c r="G584"/>
  <c r="I542"/>
  <c r="G537"/>
  <c r="I537" s="1"/>
  <c r="G572"/>
  <c r="G533"/>
  <c r="I533" s="1"/>
  <c r="G568"/>
  <c r="G560"/>
  <c r="G561"/>
  <c r="G586"/>
  <c r="G554"/>
  <c r="G583"/>
  <c r="G555"/>
  <c r="G528"/>
  <c r="I528" s="1"/>
  <c r="G563"/>
  <c r="G502"/>
  <c r="H502" s="1"/>
  <c r="G530"/>
  <c r="H542"/>
  <c r="G526"/>
  <c r="G525"/>
  <c r="G551"/>
  <c r="G520"/>
  <c r="G548"/>
  <c r="G519"/>
  <c r="G503"/>
  <c r="I503" s="1"/>
  <c r="G531"/>
  <c r="G501"/>
  <c r="I501" s="1"/>
  <c r="G529"/>
  <c r="G524"/>
  <c r="G550"/>
  <c r="G523"/>
  <c r="G521"/>
  <c r="G549"/>
  <c r="H484"/>
  <c r="G481"/>
  <c r="I481" s="1"/>
  <c r="G510"/>
  <c r="G479"/>
  <c r="H479" s="1"/>
  <c r="G508"/>
  <c r="G477"/>
  <c r="H477" s="1"/>
  <c r="G506"/>
  <c r="G496"/>
  <c r="G495"/>
  <c r="G494"/>
  <c r="G493"/>
  <c r="I486"/>
  <c r="G480"/>
  <c r="I480" s="1"/>
  <c r="G509"/>
  <c r="G476"/>
  <c r="H476" s="1"/>
  <c r="G505"/>
  <c r="G498"/>
  <c r="G497"/>
  <c r="G492"/>
  <c r="G491"/>
  <c r="G472"/>
  <c r="I472" s="1"/>
  <c r="G500"/>
  <c r="G474"/>
  <c r="G470"/>
  <c r="G469"/>
  <c r="G466"/>
  <c r="G465"/>
  <c r="G473"/>
  <c r="G468"/>
  <c r="G467"/>
  <c r="I413"/>
  <c r="G410"/>
  <c r="I410" s="1"/>
  <c r="G455"/>
  <c r="G408"/>
  <c r="I408" s="1"/>
  <c r="G453"/>
  <c r="G429"/>
  <c r="H429" s="1"/>
  <c r="G445"/>
  <c r="G406"/>
  <c r="I406" s="1"/>
  <c r="G451"/>
  <c r="G440"/>
  <c r="G441"/>
  <c r="G430"/>
  <c r="H430" s="1"/>
  <c r="G446"/>
  <c r="I414"/>
  <c r="G409"/>
  <c r="I409" s="1"/>
  <c r="G454"/>
  <c r="G431"/>
  <c r="I431" s="1"/>
  <c r="G447"/>
  <c r="G405"/>
  <c r="I405" s="1"/>
  <c r="G450"/>
  <c r="G442"/>
  <c r="G443"/>
  <c r="G438"/>
  <c r="G439"/>
  <c r="G432"/>
  <c r="I432" s="1"/>
  <c r="G448"/>
  <c r="G435"/>
  <c r="G434"/>
  <c r="G436"/>
  <c r="G426"/>
  <c r="G427"/>
  <c r="G421"/>
  <c r="G420"/>
  <c r="G424"/>
  <c r="G425"/>
  <c r="G422"/>
  <c r="G423"/>
  <c r="G373"/>
  <c r="I373" s="1"/>
  <c r="G400"/>
  <c r="G395"/>
  <c r="G396"/>
  <c r="G374"/>
  <c r="I374" s="1"/>
  <c r="G401"/>
  <c r="G375"/>
  <c r="I375" s="1"/>
  <c r="G402"/>
  <c r="G397"/>
  <c r="G398"/>
  <c r="G394"/>
  <c r="G393"/>
  <c r="G376"/>
  <c r="I376" s="1"/>
  <c r="G403"/>
  <c r="H360"/>
  <c r="G355"/>
  <c r="H355" s="1"/>
  <c r="G382"/>
  <c r="G351"/>
  <c r="H351" s="1"/>
  <c r="G378"/>
  <c r="G371"/>
  <c r="G370"/>
  <c r="G367"/>
  <c r="G366"/>
  <c r="I359"/>
  <c r="G356"/>
  <c r="I356" s="1"/>
  <c r="G383"/>
  <c r="G354"/>
  <c r="I354" s="1"/>
  <c r="G381"/>
  <c r="G352"/>
  <c r="I352" s="1"/>
  <c r="G379"/>
  <c r="G369"/>
  <c r="G368"/>
  <c r="G322"/>
  <c r="I322" s="1"/>
  <c r="G346"/>
  <c r="G341"/>
  <c r="G342"/>
  <c r="G323"/>
  <c r="I323" s="1"/>
  <c r="G347"/>
  <c r="G324"/>
  <c r="I324" s="1"/>
  <c r="G348"/>
  <c r="G343"/>
  <c r="G344"/>
  <c r="G339"/>
  <c r="G340"/>
  <c r="G325"/>
  <c r="H325" s="1"/>
  <c r="G349"/>
  <c r="H310"/>
  <c r="I334"/>
  <c r="H334"/>
  <c r="G303"/>
  <c r="H303" s="1"/>
  <c r="G328"/>
  <c r="G292"/>
  <c r="I292" s="1"/>
  <c r="G319"/>
  <c r="G315"/>
  <c r="G314"/>
  <c r="H308"/>
  <c r="H307"/>
  <c r="G304"/>
  <c r="H304" s="1"/>
  <c r="G329"/>
  <c r="G302"/>
  <c r="H302" s="1"/>
  <c r="G327"/>
  <c r="G293"/>
  <c r="I293" s="1"/>
  <c r="G320"/>
  <c r="G316"/>
  <c r="G317"/>
  <c r="G215"/>
  <c r="H215" s="1"/>
  <c r="G297"/>
  <c r="G289"/>
  <c r="G290"/>
  <c r="G216"/>
  <c r="H216" s="1"/>
  <c r="G298"/>
  <c r="I295"/>
  <c r="I130"/>
  <c r="G217"/>
  <c r="H217" s="1"/>
  <c r="G299"/>
  <c r="G287"/>
  <c r="G288"/>
  <c r="G218"/>
  <c r="H218" s="1"/>
  <c r="G300"/>
  <c r="H296"/>
  <c r="I202"/>
  <c r="G197"/>
  <c r="I197" s="1"/>
  <c r="G224"/>
  <c r="G193"/>
  <c r="I193" s="1"/>
  <c r="G220"/>
  <c r="G212"/>
  <c r="G213"/>
  <c r="G208"/>
  <c r="G209"/>
  <c r="I201"/>
  <c r="G198"/>
  <c r="I198" s="1"/>
  <c r="G225"/>
  <c r="G196"/>
  <c r="I196" s="1"/>
  <c r="G223"/>
  <c r="G194"/>
  <c r="I194" s="1"/>
  <c r="G221"/>
  <c r="G210"/>
  <c r="G211"/>
  <c r="G160"/>
  <c r="H160" s="1"/>
  <c r="G188"/>
  <c r="G183"/>
  <c r="G184"/>
  <c r="G161"/>
  <c r="H161" s="1"/>
  <c r="G189"/>
  <c r="G162"/>
  <c r="H162" s="1"/>
  <c r="G190"/>
  <c r="G185"/>
  <c r="G186"/>
  <c r="G181"/>
  <c r="G182"/>
  <c r="G163"/>
  <c r="H163" s="1"/>
  <c r="G191"/>
  <c r="H131"/>
  <c r="G124"/>
  <c r="H124" s="1"/>
  <c r="G169"/>
  <c r="G115"/>
  <c r="I115" s="1"/>
  <c r="G165"/>
  <c r="G157"/>
  <c r="G158"/>
  <c r="G154"/>
  <c r="G153"/>
  <c r="I129"/>
  <c r="I128"/>
  <c r="G125"/>
  <c r="I125" s="1"/>
  <c r="G170"/>
  <c r="G123"/>
  <c r="I123" s="1"/>
  <c r="G168"/>
  <c r="G116"/>
  <c r="H116" s="1"/>
  <c r="G166"/>
  <c r="G155"/>
  <c r="G156"/>
  <c r="G118"/>
  <c r="I118" s="1"/>
  <c r="G144"/>
  <c r="G139"/>
  <c r="G140"/>
  <c r="G137"/>
  <c r="G138"/>
  <c r="G119"/>
  <c r="I119" s="1"/>
  <c r="G145"/>
  <c r="G149"/>
  <c r="G151"/>
  <c r="G150"/>
  <c r="G120"/>
  <c r="H120" s="1"/>
  <c r="G146"/>
  <c r="G141"/>
  <c r="G142"/>
  <c r="G135"/>
  <c r="G136"/>
  <c r="G121"/>
  <c r="I121" s="1"/>
  <c r="G147"/>
  <c r="G111"/>
  <c r="G110"/>
  <c r="G113"/>
  <c r="G112"/>
  <c r="I75"/>
  <c r="I74"/>
  <c r="G71"/>
  <c r="I71" s="1"/>
  <c r="G99"/>
  <c r="G69"/>
  <c r="I69" s="1"/>
  <c r="G97"/>
  <c r="G64"/>
  <c r="I64" s="1"/>
  <c r="G92"/>
  <c r="G60"/>
  <c r="I60" s="1"/>
  <c r="G88"/>
  <c r="G85"/>
  <c r="G84"/>
  <c r="G65"/>
  <c r="I65" s="1"/>
  <c r="G93"/>
  <c r="G62"/>
  <c r="I62" s="1"/>
  <c r="G90"/>
  <c r="I77"/>
  <c r="I76"/>
  <c r="G70"/>
  <c r="I70" s="1"/>
  <c r="G98"/>
  <c r="G66"/>
  <c r="I66" s="1"/>
  <c r="G94"/>
  <c r="G59"/>
  <c r="I59" s="1"/>
  <c r="G87"/>
  <c r="G83"/>
  <c r="G82"/>
  <c r="G67"/>
  <c r="I67" s="1"/>
  <c r="G95"/>
  <c r="G63"/>
  <c r="I63" s="1"/>
  <c r="G91"/>
  <c r="H62"/>
  <c r="G54"/>
  <c r="I54" s="1"/>
  <c r="G55"/>
  <c r="I55" s="1"/>
  <c r="G56"/>
  <c r="I56" s="1"/>
  <c r="G57"/>
  <c r="I57" s="1"/>
  <c r="I50"/>
  <c r="I49"/>
  <c r="G43"/>
  <c r="I43" s="1"/>
  <c r="G39"/>
  <c r="I39" s="1"/>
  <c r="G34"/>
  <c r="I34" s="1"/>
  <c r="G40"/>
  <c r="I40" s="1"/>
  <c r="I48"/>
  <c r="I47"/>
  <c r="G44"/>
  <c r="I44" s="1"/>
  <c r="G42"/>
  <c r="I42" s="1"/>
  <c r="G37"/>
  <c r="I37" s="1"/>
  <c r="G35"/>
  <c r="I35" s="1"/>
  <c r="G38"/>
  <c r="I38" s="1"/>
  <c r="G30"/>
  <c r="I30" s="1"/>
  <c r="G29"/>
  <c r="I29" s="1"/>
  <c r="G32"/>
  <c r="I32" s="1"/>
  <c r="G31"/>
  <c r="I31" s="1"/>
  <c r="Z44" i="1"/>
  <c r="Q48"/>
  <c r="Z43"/>
  <c r="Z40"/>
  <c r="Z39"/>
  <c r="Z42"/>
  <c r="Z41"/>
  <c r="H598" i="4" l="1"/>
  <c r="I606"/>
  <c r="G609"/>
  <c r="H609" s="1"/>
  <c r="H610" s="1"/>
  <c r="G277"/>
  <c r="G252"/>
  <c r="N16" i="1"/>
  <c r="N15"/>
  <c r="N14"/>
  <c r="I271" i="4"/>
  <c r="H271"/>
  <c r="I241"/>
  <c r="H241"/>
  <c r="I274"/>
  <c r="H274"/>
  <c r="I244"/>
  <c r="H244"/>
  <c r="I270"/>
  <c r="H270"/>
  <c r="I235"/>
  <c r="H235"/>
  <c r="I236"/>
  <c r="H236"/>
  <c r="I264"/>
  <c r="H264"/>
  <c r="I240"/>
  <c r="H240"/>
  <c r="H242" s="1"/>
  <c r="I247"/>
  <c r="H247"/>
  <c r="I250"/>
  <c r="H250"/>
  <c r="I243"/>
  <c r="H243"/>
  <c r="I237"/>
  <c r="H237"/>
  <c r="I238"/>
  <c r="H238"/>
  <c r="I245"/>
  <c r="H245"/>
  <c r="I251"/>
  <c r="H251"/>
  <c r="I246"/>
  <c r="H246"/>
  <c r="I267"/>
  <c r="H267"/>
  <c r="I249"/>
  <c r="H249"/>
  <c r="I260"/>
  <c r="H260"/>
  <c r="I259"/>
  <c r="H259"/>
  <c r="I263"/>
  <c r="H263"/>
  <c r="I266"/>
  <c r="H266"/>
  <c r="H268" s="1"/>
  <c r="I272"/>
  <c r="H272"/>
  <c r="I275"/>
  <c r="H275"/>
  <c r="I262"/>
  <c r="H262"/>
  <c r="I261"/>
  <c r="H261"/>
  <c r="I269"/>
  <c r="H269"/>
  <c r="H273" s="1"/>
  <c r="I276"/>
  <c r="H276"/>
  <c r="H324"/>
  <c r="I218"/>
  <c r="H603"/>
  <c r="H605" s="1"/>
  <c r="I612"/>
  <c r="N30" i="1"/>
  <c r="N31"/>
  <c r="N29"/>
  <c r="N32"/>
  <c r="I607" i="4"/>
  <c r="H534"/>
  <c r="H564"/>
  <c r="H565"/>
  <c r="H566"/>
  <c r="I502"/>
  <c r="H538"/>
  <c r="I477"/>
  <c r="H481"/>
  <c r="H503"/>
  <c r="N22" i="1"/>
  <c r="H589" i="4"/>
  <c r="I589"/>
  <c r="I595"/>
  <c r="H595"/>
  <c r="I591"/>
  <c r="H591"/>
  <c r="I593"/>
  <c r="H593"/>
  <c r="H617"/>
  <c r="I590"/>
  <c r="H590"/>
  <c r="I596"/>
  <c r="H596"/>
  <c r="H600"/>
  <c r="I600"/>
  <c r="I592"/>
  <c r="H592"/>
  <c r="I594"/>
  <c r="H594"/>
  <c r="H599"/>
  <c r="I599"/>
  <c r="I601"/>
  <c r="H601"/>
  <c r="I479"/>
  <c r="I484"/>
  <c r="H536"/>
  <c r="H541"/>
  <c r="H547" s="1"/>
  <c r="H405"/>
  <c r="H472"/>
  <c r="H533"/>
  <c r="H480"/>
  <c r="H528"/>
  <c r="H537"/>
  <c r="H501"/>
  <c r="G539"/>
  <c r="H539" s="1"/>
  <c r="G574"/>
  <c r="H583"/>
  <c r="I583"/>
  <c r="H586"/>
  <c r="I586"/>
  <c r="H560"/>
  <c r="I560"/>
  <c r="I557"/>
  <c r="H557"/>
  <c r="I559"/>
  <c r="H559"/>
  <c r="H558"/>
  <c r="I558"/>
  <c r="H563"/>
  <c r="I563"/>
  <c r="I555"/>
  <c r="H555"/>
  <c r="H554"/>
  <c r="I554"/>
  <c r="I561"/>
  <c r="H561"/>
  <c r="H568"/>
  <c r="I568"/>
  <c r="I572"/>
  <c r="H572"/>
  <c r="I577"/>
  <c r="H577"/>
  <c r="H584"/>
  <c r="I584"/>
  <c r="H556"/>
  <c r="I556"/>
  <c r="H585"/>
  <c r="I585"/>
  <c r="I569"/>
  <c r="H569"/>
  <c r="I571"/>
  <c r="H571"/>
  <c r="I573"/>
  <c r="H573"/>
  <c r="I576"/>
  <c r="H576"/>
  <c r="H582" s="1"/>
  <c r="H115"/>
  <c r="H373"/>
  <c r="H408"/>
  <c r="I476"/>
  <c r="H486"/>
  <c r="H490" s="1"/>
  <c r="H521"/>
  <c r="I521"/>
  <c r="H523"/>
  <c r="I523"/>
  <c r="H524"/>
  <c r="I524"/>
  <c r="H548"/>
  <c r="I548"/>
  <c r="H551"/>
  <c r="I551"/>
  <c r="H526"/>
  <c r="I526"/>
  <c r="H549"/>
  <c r="I549"/>
  <c r="H522"/>
  <c r="I522"/>
  <c r="H550"/>
  <c r="I550"/>
  <c r="H529"/>
  <c r="I529"/>
  <c r="H531"/>
  <c r="I531"/>
  <c r="H519"/>
  <c r="I519"/>
  <c r="H520"/>
  <c r="I520"/>
  <c r="H525"/>
  <c r="I525"/>
  <c r="H530"/>
  <c r="I530"/>
  <c r="I310"/>
  <c r="H414"/>
  <c r="H413"/>
  <c r="H292"/>
  <c r="G482"/>
  <c r="I482" s="1"/>
  <c r="G511"/>
  <c r="I492"/>
  <c r="H492"/>
  <c r="I498"/>
  <c r="H498"/>
  <c r="I494"/>
  <c r="H494"/>
  <c r="I496"/>
  <c r="H496"/>
  <c r="I500"/>
  <c r="H500"/>
  <c r="H491"/>
  <c r="I491"/>
  <c r="H497"/>
  <c r="I497"/>
  <c r="H505"/>
  <c r="I505"/>
  <c r="H509"/>
  <c r="I509"/>
  <c r="I514"/>
  <c r="H514"/>
  <c r="H493"/>
  <c r="I493"/>
  <c r="H495"/>
  <c r="I495"/>
  <c r="I506"/>
  <c r="H506"/>
  <c r="I508"/>
  <c r="H508"/>
  <c r="I510"/>
  <c r="H510"/>
  <c r="H513"/>
  <c r="I513"/>
  <c r="H202"/>
  <c r="H323"/>
  <c r="H359"/>
  <c r="H365" s="1"/>
  <c r="H432"/>
  <c r="H374"/>
  <c r="H375"/>
  <c r="H409"/>
  <c r="H406"/>
  <c r="H410"/>
  <c r="I430"/>
  <c r="I429"/>
  <c r="H431"/>
  <c r="H433" s="1"/>
  <c r="I468"/>
  <c r="H468"/>
  <c r="H466"/>
  <c r="I466"/>
  <c r="I470"/>
  <c r="H470"/>
  <c r="H478"/>
  <c r="H467"/>
  <c r="I467"/>
  <c r="H473"/>
  <c r="I473"/>
  <c r="H465"/>
  <c r="I465"/>
  <c r="I469"/>
  <c r="H469"/>
  <c r="H474"/>
  <c r="I474"/>
  <c r="H438"/>
  <c r="I438"/>
  <c r="H442"/>
  <c r="I442"/>
  <c r="H440"/>
  <c r="I440"/>
  <c r="G411"/>
  <c r="I411" s="1"/>
  <c r="G456"/>
  <c r="H448"/>
  <c r="I448"/>
  <c r="H439"/>
  <c r="I439"/>
  <c r="H443"/>
  <c r="I443"/>
  <c r="H450"/>
  <c r="I450"/>
  <c r="H447"/>
  <c r="I447"/>
  <c r="H454"/>
  <c r="I454"/>
  <c r="H459"/>
  <c r="I459"/>
  <c r="H446"/>
  <c r="I446"/>
  <c r="H441"/>
  <c r="I441"/>
  <c r="H451"/>
  <c r="I451"/>
  <c r="H445"/>
  <c r="H449" s="1"/>
  <c r="I445"/>
  <c r="H453"/>
  <c r="I453"/>
  <c r="H455"/>
  <c r="I455"/>
  <c r="H458"/>
  <c r="H464" s="1"/>
  <c r="I458"/>
  <c r="I215"/>
  <c r="I360"/>
  <c r="H376"/>
  <c r="I422"/>
  <c r="H422"/>
  <c r="I424"/>
  <c r="H424"/>
  <c r="H420"/>
  <c r="I420"/>
  <c r="I427"/>
  <c r="H427"/>
  <c r="H436"/>
  <c r="I436"/>
  <c r="I435"/>
  <c r="H435"/>
  <c r="I423"/>
  <c r="H423"/>
  <c r="I425"/>
  <c r="H425"/>
  <c r="I421"/>
  <c r="H421"/>
  <c r="I426"/>
  <c r="H426"/>
  <c r="H434"/>
  <c r="I434"/>
  <c r="H197"/>
  <c r="H293"/>
  <c r="H322"/>
  <c r="I351"/>
  <c r="I394"/>
  <c r="H394"/>
  <c r="I397"/>
  <c r="H397"/>
  <c r="I395"/>
  <c r="H395"/>
  <c r="H403"/>
  <c r="I403"/>
  <c r="H393"/>
  <c r="I393"/>
  <c r="I398"/>
  <c r="H398"/>
  <c r="H402"/>
  <c r="I402"/>
  <c r="H401"/>
  <c r="I401"/>
  <c r="I396"/>
  <c r="H396"/>
  <c r="H400"/>
  <c r="H404" s="1"/>
  <c r="I400"/>
  <c r="I325"/>
  <c r="H354"/>
  <c r="H130"/>
  <c r="I304"/>
  <c r="I355"/>
  <c r="H352"/>
  <c r="H356"/>
  <c r="H49"/>
  <c r="H125"/>
  <c r="I303"/>
  <c r="I308"/>
  <c r="H353"/>
  <c r="H196"/>
  <c r="H369"/>
  <c r="I369"/>
  <c r="H367"/>
  <c r="I367"/>
  <c r="H371"/>
  <c r="I371"/>
  <c r="G357"/>
  <c r="H357" s="1"/>
  <c r="G384"/>
  <c r="H368"/>
  <c r="I368"/>
  <c r="H379"/>
  <c r="I379"/>
  <c r="H381"/>
  <c r="I381"/>
  <c r="I383"/>
  <c r="H383"/>
  <c r="H386"/>
  <c r="I386"/>
  <c r="H366"/>
  <c r="I366"/>
  <c r="H370"/>
  <c r="I370"/>
  <c r="H378"/>
  <c r="H380" s="1"/>
  <c r="I378"/>
  <c r="I382"/>
  <c r="H382"/>
  <c r="I387"/>
  <c r="H387"/>
  <c r="H194"/>
  <c r="I302"/>
  <c r="I307"/>
  <c r="H201"/>
  <c r="H339"/>
  <c r="I339"/>
  <c r="I343"/>
  <c r="H343"/>
  <c r="I341"/>
  <c r="H341"/>
  <c r="I161"/>
  <c r="H198"/>
  <c r="I216"/>
  <c r="I349"/>
  <c r="H349"/>
  <c r="H340"/>
  <c r="I340"/>
  <c r="I344"/>
  <c r="H344"/>
  <c r="I348"/>
  <c r="H348"/>
  <c r="H347"/>
  <c r="I347"/>
  <c r="I342"/>
  <c r="H342"/>
  <c r="H346"/>
  <c r="I346"/>
  <c r="I116"/>
  <c r="I163"/>
  <c r="H193"/>
  <c r="I217"/>
  <c r="I160"/>
  <c r="I162"/>
  <c r="G305"/>
  <c r="I305" s="1"/>
  <c r="G330"/>
  <c r="I316"/>
  <c r="H316"/>
  <c r="I315"/>
  <c r="H315"/>
  <c r="I317"/>
  <c r="H317"/>
  <c r="I320"/>
  <c r="H320"/>
  <c r="I327"/>
  <c r="H327"/>
  <c r="I329"/>
  <c r="H329"/>
  <c r="H332"/>
  <c r="I332"/>
  <c r="H333"/>
  <c r="I333"/>
  <c r="H314"/>
  <c r="I314"/>
  <c r="I319"/>
  <c r="H319"/>
  <c r="I328"/>
  <c r="H328"/>
  <c r="I335"/>
  <c r="H335"/>
  <c r="H40"/>
  <c r="H39"/>
  <c r="I300"/>
  <c r="H300"/>
  <c r="I288"/>
  <c r="H288"/>
  <c r="I299"/>
  <c r="H299"/>
  <c r="I309"/>
  <c r="H309"/>
  <c r="H313" s="1"/>
  <c r="I298"/>
  <c r="H298"/>
  <c r="I290"/>
  <c r="H290"/>
  <c r="I297"/>
  <c r="H297"/>
  <c r="H301" s="1"/>
  <c r="H287"/>
  <c r="I287"/>
  <c r="H289"/>
  <c r="I289"/>
  <c r="H34"/>
  <c r="H43"/>
  <c r="H50"/>
  <c r="H118"/>
  <c r="H129"/>
  <c r="I124"/>
  <c r="H123"/>
  <c r="H128"/>
  <c r="I131"/>
  <c r="I210"/>
  <c r="H210"/>
  <c r="I208"/>
  <c r="H208"/>
  <c r="I212"/>
  <c r="H212"/>
  <c r="G199"/>
  <c r="I199" s="1"/>
  <c r="G226"/>
  <c r="I211"/>
  <c r="H211"/>
  <c r="I221"/>
  <c r="H221"/>
  <c r="I223"/>
  <c r="H223"/>
  <c r="I225"/>
  <c r="H225"/>
  <c r="I228"/>
  <c r="H228"/>
  <c r="I209"/>
  <c r="H209"/>
  <c r="I213"/>
  <c r="H213"/>
  <c r="I220"/>
  <c r="H220"/>
  <c r="H222" s="1"/>
  <c r="I224"/>
  <c r="H224"/>
  <c r="I229"/>
  <c r="H229"/>
  <c r="H219"/>
  <c r="H119"/>
  <c r="I120"/>
  <c r="H181"/>
  <c r="I181"/>
  <c r="H185"/>
  <c r="I185"/>
  <c r="H183"/>
  <c r="I183"/>
  <c r="H191"/>
  <c r="I191"/>
  <c r="H182"/>
  <c r="I182"/>
  <c r="H186"/>
  <c r="I186"/>
  <c r="H190"/>
  <c r="I190"/>
  <c r="H189"/>
  <c r="I189"/>
  <c r="H184"/>
  <c r="I184"/>
  <c r="H188"/>
  <c r="H192" s="1"/>
  <c r="I188"/>
  <c r="I155"/>
  <c r="H155"/>
  <c r="I154"/>
  <c r="H154"/>
  <c r="I157"/>
  <c r="H157"/>
  <c r="H69"/>
  <c r="H121"/>
  <c r="H164"/>
  <c r="G126"/>
  <c r="H126" s="1"/>
  <c r="G171"/>
  <c r="I156"/>
  <c r="H156"/>
  <c r="H166"/>
  <c r="I166"/>
  <c r="H168"/>
  <c r="I168"/>
  <c r="I170"/>
  <c r="H170"/>
  <c r="H173"/>
  <c r="I173"/>
  <c r="H174"/>
  <c r="I174"/>
  <c r="H153"/>
  <c r="I153"/>
  <c r="I158"/>
  <c r="H158"/>
  <c r="H165"/>
  <c r="H167" s="1"/>
  <c r="I165"/>
  <c r="I169"/>
  <c r="H169"/>
  <c r="H175"/>
  <c r="I175"/>
  <c r="H60"/>
  <c r="H74"/>
  <c r="H66"/>
  <c r="H147"/>
  <c r="I147"/>
  <c r="H136"/>
  <c r="I136"/>
  <c r="H142"/>
  <c r="I142"/>
  <c r="H151"/>
  <c r="I151"/>
  <c r="H137"/>
  <c r="I137"/>
  <c r="H139"/>
  <c r="I139"/>
  <c r="H65"/>
  <c r="H64"/>
  <c r="H71"/>
  <c r="H75"/>
  <c r="H76"/>
  <c r="H135"/>
  <c r="I135"/>
  <c r="H141"/>
  <c r="I141"/>
  <c r="H146"/>
  <c r="I146"/>
  <c r="H150"/>
  <c r="I150"/>
  <c r="H149"/>
  <c r="I149"/>
  <c r="H145"/>
  <c r="I145"/>
  <c r="H138"/>
  <c r="I138"/>
  <c r="H140"/>
  <c r="I140"/>
  <c r="H144"/>
  <c r="I144"/>
  <c r="H67"/>
  <c r="H113"/>
  <c r="I113"/>
  <c r="H111"/>
  <c r="I111"/>
  <c r="H112"/>
  <c r="I112"/>
  <c r="H110"/>
  <c r="I110"/>
  <c r="H59"/>
  <c r="H70"/>
  <c r="H77"/>
  <c r="H63"/>
  <c r="I83"/>
  <c r="H83"/>
  <c r="I85"/>
  <c r="H85"/>
  <c r="G72"/>
  <c r="I72" s="1"/>
  <c r="E5" s="1"/>
  <c r="F8" i="1" s="1"/>
  <c r="G100" i="4"/>
  <c r="I91"/>
  <c r="H91"/>
  <c r="I95"/>
  <c r="H95"/>
  <c r="H82"/>
  <c r="I82"/>
  <c r="I87"/>
  <c r="H87"/>
  <c r="H94"/>
  <c r="I94"/>
  <c r="H98"/>
  <c r="I98"/>
  <c r="H104"/>
  <c r="I104"/>
  <c r="I105"/>
  <c r="H105"/>
  <c r="H90"/>
  <c r="I90"/>
  <c r="I93"/>
  <c r="H93"/>
  <c r="H84"/>
  <c r="I84"/>
  <c r="H88"/>
  <c r="I88"/>
  <c r="H92"/>
  <c r="I92"/>
  <c r="I97"/>
  <c r="H97"/>
  <c r="I99"/>
  <c r="H99"/>
  <c r="H102"/>
  <c r="I102"/>
  <c r="I103"/>
  <c r="H103"/>
  <c r="H56"/>
  <c r="H54"/>
  <c r="H42"/>
  <c r="H57"/>
  <c r="H55"/>
  <c r="H35"/>
  <c r="H47"/>
  <c r="H38"/>
  <c r="H37"/>
  <c r="H44"/>
  <c r="H48"/>
  <c r="G45"/>
  <c r="I45" s="1"/>
  <c r="E4" s="1"/>
  <c r="F7" i="1" s="1"/>
  <c r="H32" i="4"/>
  <c r="H30"/>
  <c r="H31"/>
  <c r="H29"/>
  <c r="N8" i="1"/>
  <c r="N10"/>
  <c r="N11"/>
  <c r="N13"/>
  <c r="N17"/>
  <c r="N18"/>
  <c r="N19"/>
  <c r="N20"/>
  <c r="N21"/>
  <c r="N25"/>
  <c r="N9"/>
  <c r="N12"/>
  <c r="V12" s="1"/>
  <c r="N23"/>
  <c r="N24"/>
  <c r="N28"/>
  <c r="N26"/>
  <c r="N27"/>
  <c r="N7"/>
  <c r="I609" i="4" l="1"/>
  <c r="AC28" i="1"/>
  <c r="AA28"/>
  <c r="AC7"/>
  <c r="AA7"/>
  <c r="AC26"/>
  <c r="AA26"/>
  <c r="AC24"/>
  <c r="AA24"/>
  <c r="AC12"/>
  <c r="AA12"/>
  <c r="AC25"/>
  <c r="AA25"/>
  <c r="AC20"/>
  <c r="AA20"/>
  <c r="AC18"/>
  <c r="AA18"/>
  <c r="AC13"/>
  <c r="AA13"/>
  <c r="AC10"/>
  <c r="AA10"/>
  <c r="AC22"/>
  <c r="AA22"/>
  <c r="AC29"/>
  <c r="AA29"/>
  <c r="AC30"/>
  <c r="AA30"/>
  <c r="AC15"/>
  <c r="AA15"/>
  <c r="AC27"/>
  <c r="AA27"/>
  <c r="AC23"/>
  <c r="AA23"/>
  <c r="AC9"/>
  <c r="AA9"/>
  <c r="AC21"/>
  <c r="AA21"/>
  <c r="AC19"/>
  <c r="AA19"/>
  <c r="AC17"/>
  <c r="AA17"/>
  <c r="AC11"/>
  <c r="AA11"/>
  <c r="AC8"/>
  <c r="AA8"/>
  <c r="AC32"/>
  <c r="AA32"/>
  <c r="AC31"/>
  <c r="AA31"/>
  <c r="AC14"/>
  <c r="AA14"/>
  <c r="AC16"/>
  <c r="AA16"/>
  <c r="V7"/>
  <c r="T7"/>
  <c r="V26"/>
  <c r="T26"/>
  <c r="V24"/>
  <c r="T24"/>
  <c r="T12"/>
  <c r="V25"/>
  <c r="T25"/>
  <c r="V20"/>
  <c r="T20"/>
  <c r="V18"/>
  <c r="T18"/>
  <c r="V13"/>
  <c r="T13"/>
  <c r="V10"/>
  <c r="T10"/>
  <c r="V22"/>
  <c r="T22"/>
  <c r="V29"/>
  <c r="T29"/>
  <c r="V30"/>
  <c r="T30"/>
  <c r="V15"/>
  <c r="T15"/>
  <c r="V27"/>
  <c r="T27"/>
  <c r="V28"/>
  <c r="T28"/>
  <c r="V23"/>
  <c r="T23"/>
  <c r="V9"/>
  <c r="T9"/>
  <c r="V21"/>
  <c r="T21"/>
  <c r="V19"/>
  <c r="T19"/>
  <c r="V17"/>
  <c r="T17"/>
  <c r="V11"/>
  <c r="T11"/>
  <c r="V8"/>
  <c r="T8"/>
  <c r="V32"/>
  <c r="T32"/>
  <c r="V31"/>
  <c r="T31"/>
  <c r="V14"/>
  <c r="T14"/>
  <c r="V16"/>
  <c r="T16"/>
  <c r="Q7"/>
  <c r="Q8"/>
  <c r="X8" s="1"/>
  <c r="X7"/>
  <c r="U27"/>
  <c r="AB27"/>
  <c r="U28"/>
  <c r="AB28"/>
  <c r="U23"/>
  <c r="AB23"/>
  <c r="AB9"/>
  <c r="U9"/>
  <c r="AB21"/>
  <c r="U21"/>
  <c r="AB19"/>
  <c r="U19"/>
  <c r="AB17"/>
  <c r="U17"/>
  <c r="AB11"/>
  <c r="U11"/>
  <c r="AB8"/>
  <c r="U8"/>
  <c r="AB32"/>
  <c r="U32"/>
  <c r="AB31"/>
  <c r="U31"/>
  <c r="AB14"/>
  <c r="U14"/>
  <c r="AB16"/>
  <c r="U16"/>
  <c r="AB7"/>
  <c r="U7"/>
  <c r="U26"/>
  <c r="AB26"/>
  <c r="U24"/>
  <c r="AB24"/>
  <c r="AB12"/>
  <c r="U12"/>
  <c r="U25"/>
  <c r="AB25"/>
  <c r="U20"/>
  <c r="AB20"/>
  <c r="U18"/>
  <c r="AB18"/>
  <c r="AB13"/>
  <c r="U13"/>
  <c r="AB10"/>
  <c r="U10"/>
  <c r="U22"/>
  <c r="AB22"/>
  <c r="AB29"/>
  <c r="U29"/>
  <c r="AB30"/>
  <c r="U30"/>
  <c r="AB15"/>
  <c r="U15"/>
  <c r="I252" i="4"/>
  <c r="F12" s="1"/>
  <c r="G15" i="1" s="1"/>
  <c r="R15" s="1"/>
  <c r="H252" i="4"/>
  <c r="I277"/>
  <c r="E13" s="1"/>
  <c r="F16" i="1" s="1"/>
  <c r="Q16" s="1"/>
  <c r="H277" i="4"/>
  <c r="H278" s="1"/>
  <c r="H265"/>
  <c r="H253"/>
  <c r="H248"/>
  <c r="H239"/>
  <c r="F8"/>
  <c r="G11" i="1" s="1"/>
  <c r="R11" s="1"/>
  <c r="E8" i="4"/>
  <c r="F11" i="1" s="1"/>
  <c r="Q11" s="1"/>
  <c r="E21" i="4"/>
  <c r="F24" i="1" s="1"/>
  <c r="F21" i="4"/>
  <c r="G24" i="1" s="1"/>
  <c r="R24" s="1"/>
  <c r="F4" i="4"/>
  <c r="G7" i="1" s="1"/>
  <c r="F5" i="4"/>
  <c r="G8" i="1" s="1"/>
  <c r="R8" s="1"/>
  <c r="F10" i="4"/>
  <c r="G13" i="1" s="1"/>
  <c r="R13" s="1"/>
  <c r="E10" i="4"/>
  <c r="F13" i="1" s="1"/>
  <c r="Q13" s="1"/>
  <c r="F14" i="4"/>
  <c r="E14"/>
  <c r="F18"/>
  <c r="G21" i="1" s="1"/>
  <c r="R21" s="1"/>
  <c r="E18" i="4"/>
  <c r="F21" i="1" s="1"/>
  <c r="Q21" s="1"/>
  <c r="E19" i="4"/>
  <c r="F22" i="1" s="1"/>
  <c r="Q22" s="1"/>
  <c r="F19" i="4"/>
  <c r="G22" i="1" s="1"/>
  <c r="R22" s="1"/>
  <c r="E25" i="4"/>
  <c r="F28" i="1" s="1"/>
  <c r="Q28" s="1"/>
  <c r="F25" i="4"/>
  <c r="G28" i="1" s="1"/>
  <c r="R28" s="1"/>
  <c r="H321" i="4"/>
  <c r="H117"/>
  <c r="H114"/>
  <c r="H504"/>
  <c r="H407"/>
  <c r="H535"/>
  <c r="I126"/>
  <c r="H567"/>
  <c r="H411"/>
  <c r="H412" s="1"/>
  <c r="H294"/>
  <c r="H602"/>
  <c r="H597"/>
  <c r="H326"/>
  <c r="I539"/>
  <c r="F23" s="1"/>
  <c r="H540"/>
  <c r="H570"/>
  <c r="H588"/>
  <c r="H574"/>
  <c r="H575" s="1"/>
  <c r="I574"/>
  <c r="E24" s="1"/>
  <c r="H562"/>
  <c r="H532"/>
  <c r="H45"/>
  <c r="H46" s="1"/>
  <c r="H553"/>
  <c r="H419"/>
  <c r="H527"/>
  <c r="H207"/>
  <c r="H482"/>
  <c r="H483" s="1"/>
  <c r="H507"/>
  <c r="H518"/>
  <c r="H511"/>
  <c r="I511"/>
  <c r="F22" s="1"/>
  <c r="G25" i="1" s="1"/>
  <c r="H512" i="4"/>
  <c r="H499"/>
  <c r="H199"/>
  <c r="H200" s="1"/>
  <c r="H377"/>
  <c r="H471"/>
  <c r="H305"/>
  <c r="H306" s="1"/>
  <c r="H475"/>
  <c r="H134"/>
  <c r="H456"/>
  <c r="I456"/>
  <c r="F20" s="1"/>
  <c r="G23" i="1" s="1"/>
  <c r="H457" i="4"/>
  <c r="H452"/>
  <c r="H444"/>
  <c r="I357"/>
  <c r="F16" s="1"/>
  <c r="G19" i="1" s="1"/>
  <c r="H428" i="4"/>
  <c r="H437"/>
  <c r="H358"/>
  <c r="H399"/>
  <c r="H53"/>
  <c r="H195"/>
  <c r="H392"/>
  <c r="I384"/>
  <c r="E17" s="1"/>
  <c r="F20" i="1" s="1"/>
  <c r="H384" i="4"/>
  <c r="H372"/>
  <c r="H385"/>
  <c r="H345"/>
  <c r="H350"/>
  <c r="H318"/>
  <c r="H338"/>
  <c r="I330"/>
  <c r="E15" s="1"/>
  <c r="F18" i="1" s="1"/>
  <c r="H330" i="4"/>
  <c r="H331" s="1"/>
  <c r="H36"/>
  <c r="H291"/>
  <c r="H127"/>
  <c r="H122"/>
  <c r="I226"/>
  <c r="E11" s="1"/>
  <c r="F14" i="1" s="1"/>
  <c r="H226" i="4"/>
  <c r="H234"/>
  <c r="H227"/>
  <c r="H214"/>
  <c r="H187"/>
  <c r="H61"/>
  <c r="H68"/>
  <c r="H148"/>
  <c r="H152"/>
  <c r="H159"/>
  <c r="H180"/>
  <c r="I171"/>
  <c r="E9" s="1"/>
  <c r="F12" i="1" s="1"/>
  <c r="H171" i="4"/>
  <c r="H172" s="1"/>
  <c r="H81"/>
  <c r="H143"/>
  <c r="H72"/>
  <c r="H73" s="1"/>
  <c r="H89"/>
  <c r="H109"/>
  <c r="H86"/>
  <c r="H100"/>
  <c r="H101" s="1"/>
  <c r="I100"/>
  <c r="E6" s="1"/>
  <c r="H96"/>
  <c r="H41"/>
  <c r="H58"/>
  <c r="H33"/>
  <c r="R23" i="1" l="1"/>
  <c r="Y23" s="1"/>
  <c r="R25"/>
  <c r="Y25" s="1"/>
  <c r="R7"/>
  <c r="Y7" s="1"/>
  <c r="R19"/>
  <c r="Y19" s="1"/>
  <c r="Q12"/>
  <c r="X12" s="1"/>
  <c r="Q14"/>
  <c r="X14" s="1"/>
  <c r="Q18"/>
  <c r="X18" s="1"/>
  <c r="Q20"/>
  <c r="X20" s="1"/>
  <c r="Q24"/>
  <c r="X24" s="1"/>
  <c r="Y22"/>
  <c r="X28"/>
  <c r="X22"/>
  <c r="Y21"/>
  <c r="Y13"/>
  <c r="Y11"/>
  <c r="Y15"/>
  <c r="Y28"/>
  <c r="X21"/>
  <c r="Y8"/>
  <c r="Y24"/>
  <c r="X16"/>
  <c r="X13"/>
  <c r="X11"/>
  <c r="D25" i="4"/>
  <c r="E28" i="1" s="1"/>
  <c r="Z28" s="1"/>
  <c r="D11" i="4"/>
  <c r="E14" i="1" s="1"/>
  <c r="Z14" s="1"/>
  <c r="D15" i="4"/>
  <c r="E18" i="1" s="1"/>
  <c r="Z18" s="1"/>
  <c r="D16" i="4"/>
  <c r="E19" i="1" s="1"/>
  <c r="D17" i="4"/>
  <c r="E20" i="1" s="1"/>
  <c r="Z20" s="1"/>
  <c r="D18" i="4"/>
  <c r="E21" i="1" s="1"/>
  <c r="Z21" s="1"/>
  <c r="D12" i="4"/>
  <c r="E15" i="1" s="1"/>
  <c r="E12" i="4"/>
  <c r="F15" i="1" s="1"/>
  <c r="Q15" s="1"/>
  <c r="F13" i="4"/>
  <c r="G16" i="1" s="1"/>
  <c r="R16" s="1"/>
  <c r="D13" i="4"/>
  <c r="E16" i="1" s="1"/>
  <c r="D23" i="4"/>
  <c r="E31" i="1" s="1"/>
  <c r="F27"/>
  <c r="Q27" s="1"/>
  <c r="F32"/>
  <c r="Q32" s="1"/>
  <c r="F29"/>
  <c r="F9"/>
  <c r="G31"/>
  <c r="G26"/>
  <c r="R26" s="1"/>
  <c r="G17"/>
  <c r="G30"/>
  <c r="R30" s="1"/>
  <c r="E23" i="4"/>
  <c r="E7"/>
  <c r="F10" i="1" s="1"/>
  <c r="Q10" s="1"/>
  <c r="F24" i="4"/>
  <c r="G32" i="1" s="1"/>
  <c r="F6" i="4"/>
  <c r="F17" i="1"/>
  <c r="F30"/>
  <c r="E22" i="4"/>
  <c r="F25" i="1" s="1"/>
  <c r="Q25" s="1"/>
  <c r="F15" i="4"/>
  <c r="G18" i="1" s="1"/>
  <c r="R18" s="1"/>
  <c r="F11" i="4"/>
  <c r="G14" i="1" s="1"/>
  <c r="R14" s="1"/>
  <c r="F7" i="4"/>
  <c r="G10" i="1" s="1"/>
  <c r="R10" s="1"/>
  <c r="E20" i="4"/>
  <c r="F23" i="1" s="1"/>
  <c r="Q23" s="1"/>
  <c r="F17" i="4"/>
  <c r="G20" i="1" s="1"/>
  <c r="R20" s="1"/>
  <c r="E16" i="4"/>
  <c r="F19" i="1" s="1"/>
  <c r="Q19" s="1"/>
  <c r="F9" i="4"/>
  <c r="G12" i="1" s="1"/>
  <c r="R12" s="1"/>
  <c r="D4" i="4"/>
  <c r="E7" i="1" s="1"/>
  <c r="Z7" s="1"/>
  <c r="D6" i="4"/>
  <c r="D8"/>
  <c r="E11" i="1" s="1"/>
  <c r="D10" i="4"/>
  <c r="E13" i="1" s="1"/>
  <c r="Z13" s="1"/>
  <c r="D22" i="4"/>
  <c r="E25" i="1" s="1"/>
  <c r="D14" i="4"/>
  <c r="D19"/>
  <c r="E22" i="1" s="1"/>
  <c r="Z22" s="1"/>
  <c r="D20" i="4"/>
  <c r="E23" i="1" s="1"/>
  <c r="Z23" s="1"/>
  <c r="D21" i="4"/>
  <c r="E24" i="1" s="1"/>
  <c r="Z24" s="1"/>
  <c r="D24" i="4"/>
  <c r="D7"/>
  <c r="E10" i="1" s="1"/>
  <c r="Z10" s="1"/>
  <c r="D5" i="4"/>
  <c r="E8" i="1" s="1"/>
  <c r="Z8" s="1"/>
  <c r="D9" i="4"/>
  <c r="E12" i="1" s="1"/>
  <c r="Z12" s="1"/>
  <c r="S25" l="1"/>
  <c r="Z25"/>
  <c r="S11"/>
  <c r="Z11"/>
  <c r="S16"/>
  <c r="Z16"/>
  <c r="S19"/>
  <c r="Z19"/>
  <c r="S31"/>
  <c r="Z31"/>
  <c r="S15"/>
  <c r="Z15"/>
  <c r="P8"/>
  <c r="W8" s="1"/>
  <c r="S8"/>
  <c r="P23"/>
  <c r="S23"/>
  <c r="P13"/>
  <c r="W13" s="1"/>
  <c r="S13"/>
  <c r="P20"/>
  <c r="S20"/>
  <c r="P28"/>
  <c r="W28" s="1"/>
  <c r="S28"/>
  <c r="P12"/>
  <c r="S12"/>
  <c r="P10"/>
  <c r="W10" s="1"/>
  <c r="S10"/>
  <c r="S24"/>
  <c r="P22"/>
  <c r="S22"/>
  <c r="P7"/>
  <c r="W7" s="1"/>
  <c r="S7"/>
  <c r="R32"/>
  <c r="Y32" s="1"/>
  <c r="R17"/>
  <c r="Y17" s="1"/>
  <c r="R31"/>
  <c r="Y31" s="1"/>
  <c r="P21"/>
  <c r="W21" s="1"/>
  <c r="S21"/>
  <c r="P14"/>
  <c r="W14" s="1"/>
  <c r="S14"/>
  <c r="P18"/>
  <c r="W18" s="1"/>
  <c r="S18"/>
  <c r="P19"/>
  <c r="W19" s="1"/>
  <c r="Q17"/>
  <c r="X17" s="1"/>
  <c r="Q29"/>
  <c r="X29" s="1"/>
  <c r="Q30"/>
  <c r="X30" s="1"/>
  <c r="Q9"/>
  <c r="X9" s="1"/>
  <c r="P16"/>
  <c r="W16" s="1"/>
  <c r="P31"/>
  <c r="W31" s="1"/>
  <c r="P15"/>
  <c r="W15" s="1"/>
  <c r="P24"/>
  <c r="W24" s="1"/>
  <c r="P25"/>
  <c r="W25" s="1"/>
  <c r="P11"/>
  <c r="W11" s="1"/>
  <c r="Y12"/>
  <c r="Y20"/>
  <c r="Y10"/>
  <c r="Y18"/>
  <c r="X27"/>
  <c r="X19"/>
  <c r="X23"/>
  <c r="Y14"/>
  <c r="X25"/>
  <c r="Y26"/>
  <c r="X32"/>
  <c r="Y16"/>
  <c r="X15"/>
  <c r="X10"/>
  <c r="W23"/>
  <c r="W12"/>
  <c r="W22"/>
  <c r="W20"/>
  <c r="E26"/>
  <c r="E27"/>
  <c r="Z27" s="1"/>
  <c r="E32"/>
  <c r="G29"/>
  <c r="R29" s="1"/>
  <c r="G9"/>
  <c r="R9" s="1"/>
  <c r="E17"/>
  <c r="E30"/>
  <c r="E29"/>
  <c r="E9"/>
  <c r="Z9" s="1"/>
  <c r="G27"/>
  <c r="R27" s="1"/>
  <c r="F31"/>
  <c r="Q31" s="1"/>
  <c r="F26"/>
  <c r="Q26" s="1"/>
  <c r="S30" l="1"/>
  <c r="Z30"/>
  <c r="S32"/>
  <c r="Z32"/>
  <c r="S26"/>
  <c r="Z26"/>
  <c r="S29"/>
  <c r="Z29"/>
  <c r="S17"/>
  <c r="Z17"/>
  <c r="P9"/>
  <c r="W9" s="1"/>
  <c r="S9"/>
  <c r="P27"/>
  <c r="W27" s="1"/>
  <c r="S27"/>
  <c r="Y30"/>
  <c r="P30"/>
  <c r="W30" s="1"/>
  <c r="P32"/>
  <c r="W32" s="1"/>
  <c r="P29"/>
  <c r="W29" s="1"/>
  <c r="P17"/>
  <c r="W17" s="1"/>
  <c r="P26"/>
  <c r="W26" s="1"/>
  <c r="Y9"/>
  <c r="X31"/>
  <c r="Y27"/>
  <c r="Y29"/>
  <c r="X26"/>
</calcChain>
</file>

<file path=xl/comments1.xml><?xml version="1.0" encoding="utf-8"?>
<comments xmlns="http://schemas.openxmlformats.org/spreadsheetml/2006/main">
  <authors>
    <author>Kasia</author>
    <author>Jaszczuk</author>
  </authors>
  <commentList>
    <comment ref="E2" authorId="0">
      <text>
        <r>
          <rPr>
            <b/>
            <sz val="8"/>
            <color indexed="81"/>
            <rFont val="Tahoma"/>
            <family val="2"/>
            <charset val="238"/>
          </rPr>
          <t>wartość 
jednego dropu z przygody wyrażona w monetach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2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straty poniesione na zrobienie przygody, np. koszt straconych jednostek, ew. koszt chleba do produkcji osadników
</t>
        </r>
      </text>
    </comment>
    <comment ref="P2" authorId="1">
      <text>
        <r>
          <rPr>
            <b/>
            <sz val="8"/>
            <color indexed="81"/>
            <rFont val="Tahoma"/>
            <charset val="1"/>
          </rPr>
          <t>przy założeniu, 
że wszystkie stracone jednostki pochodzą z przyrostu naturalnego</t>
        </r>
      </text>
    </comment>
    <comment ref="W2" authorId="1">
      <text>
        <r>
          <rPr>
            <b/>
            <sz val="8"/>
            <color indexed="81"/>
            <rFont val="Tahoma"/>
            <charset val="1"/>
          </rPr>
          <t>przy założeniu, 
że wszystkie stracone jednostki zrobiliśmy z chleba</t>
        </r>
      </text>
    </comment>
    <comment ref="P3" authorId="0">
      <text>
        <r>
          <rPr>
            <b/>
            <sz val="8"/>
            <color indexed="81"/>
            <rFont val="Tahoma"/>
            <family val="2"/>
            <charset val="238"/>
          </rPr>
          <t>bilans 
zysków (bez pkt. dośw.) 
i strat
przy załozeniu, 
że w przygodach kilkuosobowych wymieniamy dropy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S3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wskaźniki 
oparte na ilorazie zysków do strat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W3" authorId="0">
      <text>
        <r>
          <rPr>
            <b/>
            <sz val="8"/>
            <color indexed="81"/>
            <rFont val="Tahoma"/>
            <family val="2"/>
            <charset val="238"/>
          </rPr>
          <t>bilans 
zysków (bez pkt. dośw.) 
i strat
przy załozeniu, 
że w przygodach kilkuosobowych wymieniamy dropy</t>
        </r>
      </text>
    </comment>
    <comment ref="Z3" authorId="0">
      <text>
        <r>
          <rPr>
            <b/>
            <sz val="8"/>
            <color indexed="81"/>
            <rFont val="Tahoma"/>
            <family val="2"/>
            <charset val="238"/>
          </rPr>
          <t>wskaźniki 
oparte na ilorazie zysków do strat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uśredniona wartość 
jednego dropu w przygodzie 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" authorId="0">
      <text>
        <r>
          <rPr>
            <sz val="8"/>
            <color indexed="81"/>
            <rFont val="Tahoma"/>
            <family val="2"/>
            <charset val="238"/>
          </rPr>
          <t xml:space="preserve">minimalna wartość
jednego dropu w przygodzie 
</t>
        </r>
      </text>
    </comment>
    <comment ref="G4" authorId="0">
      <text>
        <r>
          <rPr>
            <sz val="8"/>
            <color indexed="81"/>
            <rFont val="Tahoma"/>
            <family val="2"/>
            <charset val="238"/>
          </rPr>
          <t>maksymalna wartość
jednego dropu w przygodzie</t>
        </r>
        <r>
          <rPr>
            <b/>
            <sz val="8"/>
            <color indexed="81"/>
            <rFont val="Tahoma"/>
            <family val="2"/>
            <charset val="238"/>
          </rPr>
          <t xml:space="preserve"> </t>
        </r>
      </text>
    </comment>
    <comment ref="N4" authorId="0">
      <text>
        <r>
          <rPr>
            <sz val="8"/>
            <color indexed="81"/>
            <rFont val="Tahoma"/>
            <family val="2"/>
            <charset val="238"/>
          </rPr>
          <t xml:space="preserve">koszt surowców 
wydanych na wyszkolenie straconych jednostek 
wyrażony w monetach
</t>
        </r>
      </text>
    </comment>
    <comment ref="O4" authorId="0">
      <text>
        <r>
          <rPr>
            <sz val="8"/>
            <color indexed="81"/>
            <rFont val="Tahoma"/>
            <family val="2"/>
            <charset val="238"/>
          </rPr>
          <t>suma straconych jednostek
x
cena chleba potrzebnego na zrobienie 1 osadnika</t>
        </r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</text>
    </comment>
    <comment ref="P4" authorId="0">
      <text>
        <r>
          <rPr>
            <b/>
            <sz val="8"/>
            <color indexed="81"/>
            <rFont val="Tahoma"/>
            <family val="2"/>
            <charset val="238"/>
          </rPr>
          <t>średnia wartość dropu/ów
 - 
(koszt jednostek
+ cena przygody)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Q4" authorId="0">
      <text>
        <r>
          <rPr>
            <sz val="8"/>
            <color indexed="81"/>
            <rFont val="Tahoma"/>
            <family val="2"/>
            <charset val="238"/>
          </rPr>
          <t>minimalna wartość dropu/ów 
- 
(koszt jednostek
+ cena przygody)</t>
        </r>
      </text>
    </comment>
    <comment ref="R4" authorId="0">
      <text>
        <r>
          <rPr>
            <sz val="8"/>
            <color indexed="81"/>
            <rFont val="Tahoma"/>
            <family val="2"/>
            <charset val="238"/>
          </rPr>
          <t xml:space="preserve">minimalna wartość dropu/ów 
- 
(koszt jednostek
+ cena przygody)
</t>
        </r>
      </text>
    </comment>
    <comment ref="S4" authorId="0">
      <text>
        <r>
          <rPr>
            <b/>
            <sz val="8"/>
            <color indexed="81"/>
            <rFont val="Tahoma"/>
            <family val="2"/>
            <charset val="238"/>
          </rPr>
          <t>wartość dropu
/
(koszt jednostek
+ cena przygody)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T4" authorId="1">
      <text>
        <r>
          <rPr>
            <b/>
            <sz val="8"/>
            <color indexed="81"/>
            <rFont val="Tahoma"/>
            <family val="2"/>
            <charset val="238"/>
          </rPr>
          <t>ilość granitu z dropu
/ 
(koszt jednostek
+ cena przygody)</t>
        </r>
      </text>
    </comment>
    <comment ref="U4" authorId="1">
      <text>
        <r>
          <rPr>
            <b/>
            <sz val="8"/>
            <color indexed="81"/>
            <rFont val="Tahoma"/>
            <family val="2"/>
            <charset val="238"/>
          </rPr>
          <t>punkty doświadczenia
/
(koszt jednostek
i ew. + cena przygody)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W4" authorId="1">
      <text>
        <r>
          <rPr>
            <b/>
            <sz val="8"/>
            <color indexed="81"/>
            <rFont val="Tahoma"/>
            <family val="2"/>
            <charset val="238"/>
          </rPr>
          <t>średnia wartość dropu/ów
-
(koszt jednostek
+ cena przygody 
+ koszt chleba 
na osadników)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X4" authorId="0">
      <text>
        <r>
          <rPr>
            <sz val="8"/>
            <color indexed="81"/>
            <rFont val="Tahoma"/>
            <family val="2"/>
            <charset val="238"/>
          </rPr>
          <t xml:space="preserve">minimalna wartość dropu/ów 
- 
(koszt jednostek
+ cena przygody
+ koszt chleba 
na osadników)
</t>
        </r>
      </text>
    </comment>
    <comment ref="Y4" authorId="0">
      <text>
        <r>
          <rPr>
            <sz val="8"/>
            <color indexed="81"/>
            <rFont val="Tahoma"/>
            <family val="2"/>
            <charset val="238"/>
          </rPr>
          <t xml:space="preserve">minimalna wartość dropu/ów 
- 
(koszt jednostek
+ cena przygody
+ koszt chleba 
na osadników)
</t>
        </r>
      </text>
    </comment>
    <comment ref="Z4" authorId="0">
      <text>
        <r>
          <rPr>
            <b/>
            <sz val="8"/>
            <color indexed="81"/>
            <rFont val="Tahoma"/>
            <family val="2"/>
            <charset val="238"/>
          </rPr>
          <t>wartość dropu
/
(koszt jednostek
+ cena przygody
+ koszt chleba
 na osadników)</t>
        </r>
      </text>
    </comment>
    <comment ref="AA4" authorId="1">
      <text>
        <r>
          <rPr>
            <b/>
            <sz val="8"/>
            <color indexed="81"/>
            <rFont val="Tahoma"/>
            <family val="2"/>
            <charset val="238"/>
          </rPr>
          <t>ilość granitu z dropu
/ 
(koszt jednostek
+ cena przygody
+ koszt chleba 
na osadników)</t>
        </r>
      </text>
    </comment>
    <comment ref="AB4" authorId="1">
      <text>
        <r>
          <rPr>
            <b/>
            <sz val="8"/>
            <color indexed="81"/>
            <rFont val="Tahoma"/>
            <family val="2"/>
            <charset val="238"/>
          </rPr>
          <t>punkty doświadczenia
/
(koszt jednostek 
+ koszt chleba 
na osadników
i ew. + cena przygody)</t>
        </r>
      </text>
    </comment>
  </commentList>
</comments>
</file>

<file path=xl/sharedStrings.xml><?xml version="1.0" encoding="utf-8"?>
<sst xmlns="http://schemas.openxmlformats.org/spreadsheetml/2006/main" count="761" uniqueCount="183">
  <si>
    <t>bale egzo</t>
  </si>
  <si>
    <t>granit</t>
  </si>
  <si>
    <t>saletra</t>
  </si>
  <si>
    <t>tytan</t>
  </si>
  <si>
    <t>marmur</t>
  </si>
  <si>
    <t>miecze stal</t>
  </si>
  <si>
    <t>piwo</t>
  </si>
  <si>
    <t>chleb</t>
  </si>
  <si>
    <t>kiełbasa</t>
  </si>
  <si>
    <t>osadnik</t>
  </si>
  <si>
    <t>zboże</t>
  </si>
  <si>
    <t>ruda złota</t>
  </si>
  <si>
    <t>bale</t>
  </si>
  <si>
    <t>towar</t>
  </si>
  <si>
    <t>ilość</t>
  </si>
  <si>
    <t>prawdopodobieństwo</t>
  </si>
  <si>
    <t>kurs (w monetach)</t>
  </si>
  <si>
    <t>miecze brąz</t>
  </si>
  <si>
    <t>łuki</t>
  </si>
  <si>
    <t>konie</t>
  </si>
  <si>
    <t>deski liść</t>
  </si>
  <si>
    <t>miecze żel</t>
  </si>
  <si>
    <t>długie łuki</t>
  </si>
  <si>
    <t>ruda żel</t>
  </si>
  <si>
    <t>mięso</t>
  </si>
  <si>
    <t>skrzynia</t>
  </si>
  <si>
    <t>slot</t>
  </si>
  <si>
    <t>miecze żelazo</t>
  </si>
  <si>
    <t>ruda żelaza</t>
  </si>
  <si>
    <t>wartość slotu</t>
  </si>
  <si>
    <t>średnia wartość dropu</t>
  </si>
  <si>
    <t>jednostka</t>
  </si>
  <si>
    <t>DROPY</t>
  </si>
  <si>
    <t>STRATY</t>
  </si>
  <si>
    <t>R</t>
  </si>
  <si>
    <t>Ł</t>
  </si>
  <si>
    <t>koszt jednostki</t>
  </si>
  <si>
    <t>rekrut</t>
  </si>
  <si>
    <t>łucznik</t>
  </si>
  <si>
    <t xml:space="preserve">konny </t>
  </si>
  <si>
    <t>żołnierz</t>
  </si>
  <si>
    <t>10 mieczy brąz 5 piw</t>
  </si>
  <si>
    <t>10 łuków 10 piw</t>
  </si>
  <si>
    <t>40 koni 30 piw</t>
  </si>
  <si>
    <t>10 mieczy stal 15 piw</t>
  </si>
  <si>
    <t>min</t>
  </si>
  <si>
    <t>max</t>
  </si>
  <si>
    <t>przygoda</t>
  </si>
  <si>
    <t>wyspa piratów</t>
  </si>
  <si>
    <t>bagienna wiedźma</t>
  </si>
  <si>
    <t>zdrajcy</t>
  </si>
  <si>
    <t>starzy przyjaciele</t>
  </si>
  <si>
    <t>banici</t>
  </si>
  <si>
    <t>wikingowie</t>
  </si>
  <si>
    <t>matczyna</t>
  </si>
  <si>
    <t>proch</t>
  </si>
  <si>
    <t>Bagienna wiedźma</t>
  </si>
  <si>
    <t>deski lisc</t>
  </si>
  <si>
    <t>Ż</t>
  </si>
  <si>
    <t>K</t>
  </si>
  <si>
    <t>koszt jednostek</t>
  </si>
  <si>
    <t>koszt chleba</t>
  </si>
  <si>
    <t>Wyspa piratów</t>
  </si>
  <si>
    <t>Zdrajcy</t>
  </si>
  <si>
    <t>Banici</t>
  </si>
  <si>
    <t>ruda tytanu</t>
  </si>
  <si>
    <t>dechy liść</t>
  </si>
  <si>
    <t>monety</t>
  </si>
  <si>
    <t>Starzy przyjaciele</t>
  </si>
  <si>
    <t>sztaby złota</t>
  </si>
  <si>
    <t>Azyl bandytów</t>
  </si>
  <si>
    <t>ruda tyatnu</t>
  </si>
  <si>
    <t>niebieskie kwiatki</t>
  </si>
  <si>
    <t>Krwawa Maryna</t>
  </si>
  <si>
    <t>Mroczni kapłani</t>
  </si>
  <si>
    <t>ruda zelaza</t>
  </si>
  <si>
    <t>drogowskaz</t>
  </si>
  <si>
    <t>Okradać bogatych</t>
  </si>
  <si>
    <t>biały zamek</t>
  </si>
  <si>
    <t>Dzieci sawanny</t>
  </si>
  <si>
    <t>Wikingowie</t>
  </si>
  <si>
    <t>Atak z zaskoczenia</t>
  </si>
  <si>
    <t>Matczyna miłość</t>
  </si>
  <si>
    <t>Proch</t>
  </si>
  <si>
    <t>Wiktor podstępny</t>
  </si>
  <si>
    <t>miecze damasc.</t>
  </si>
  <si>
    <t>kusze</t>
  </si>
  <si>
    <t>Ryczący byk</t>
  </si>
  <si>
    <t>armaty</t>
  </si>
  <si>
    <t>Czarni rycerze</t>
  </si>
  <si>
    <t>nic</t>
  </si>
  <si>
    <t>mroczna forteca</t>
  </si>
  <si>
    <t>Mroczne bractwo</t>
  </si>
  <si>
    <t>Zakazane eksperymenty</t>
  </si>
  <si>
    <t>wieża wiedźmy</t>
  </si>
  <si>
    <t>ukwiecony kamień</t>
  </si>
  <si>
    <t>uszkodzony wózek</t>
  </si>
  <si>
    <t>matczyna miłość</t>
  </si>
  <si>
    <t>kurs</t>
  </si>
  <si>
    <t>barokowa kamienna ławka</t>
  </si>
  <si>
    <t>statua konnego żołnierza</t>
  </si>
  <si>
    <t>statua żołnierza</t>
  </si>
  <si>
    <t>monument anioła</t>
  </si>
  <si>
    <t>ceny obiektów z dropów</t>
  </si>
  <si>
    <t>obiekt</t>
  </si>
  <si>
    <t>cena</t>
  </si>
  <si>
    <t>ceny przygód</t>
  </si>
  <si>
    <t>barokowa ławka</t>
  </si>
  <si>
    <t>skrzynie</t>
  </si>
  <si>
    <t>statua konnego</t>
  </si>
  <si>
    <t>statua skrzata</t>
  </si>
  <si>
    <t>żółta ławka</t>
  </si>
  <si>
    <t>O</t>
  </si>
  <si>
    <t>ochotnik</t>
  </si>
  <si>
    <t>10 mieczy żel 10 piw</t>
  </si>
  <si>
    <t>mroczni kapłani</t>
  </si>
  <si>
    <t>okradać bogatych</t>
  </si>
  <si>
    <t>dzieci sawanny</t>
  </si>
  <si>
    <t>atak z zaskoczenia</t>
  </si>
  <si>
    <t>na końskim grzbiecie</t>
  </si>
  <si>
    <t>azyl bandytów</t>
  </si>
  <si>
    <t>krwawa maryna</t>
  </si>
  <si>
    <t>wiktor podstępny</t>
  </si>
  <si>
    <t>ryczący byk</t>
  </si>
  <si>
    <t>czarni rycerze</t>
  </si>
  <si>
    <t>mroczne bractwo</t>
  </si>
  <si>
    <t>zakazane eksperymenty</t>
  </si>
  <si>
    <t>min. wartość dropu</t>
  </si>
  <si>
    <t>statua kupca</t>
  </si>
  <si>
    <t>potrzebne surowce</t>
  </si>
  <si>
    <t>ceny surowców</t>
  </si>
  <si>
    <t>DŁ</t>
  </si>
  <si>
    <t>dł. łucznik</t>
  </si>
  <si>
    <t>10 długich łuków 20 piw</t>
  </si>
  <si>
    <t>stracone jednostki</t>
  </si>
  <si>
    <t>Na końskim grzbiecie</t>
  </si>
  <si>
    <t>cena
1000 szt</t>
  </si>
  <si>
    <t>ilość razy kurs</t>
  </si>
  <si>
    <t>anielska brama</t>
  </si>
  <si>
    <t>Bagienna wiedźma *</t>
  </si>
  <si>
    <t>Mroczni kapłani *</t>
  </si>
  <si>
    <t>EXP</t>
  </si>
  <si>
    <t>GRANITOWY</t>
  </si>
  <si>
    <t>Mroczne bractwo *</t>
  </si>
  <si>
    <t>BILANS</t>
  </si>
  <si>
    <t>-</t>
  </si>
  <si>
    <t>Czarni rycerze *</t>
  </si>
  <si>
    <t>ryby</t>
  </si>
  <si>
    <t>ruda miedzi</t>
  </si>
  <si>
    <t>zaginiona czaszka</t>
  </si>
  <si>
    <t>tropikalne słońce</t>
  </si>
  <si>
    <t>Zaginiona czaszka</t>
  </si>
  <si>
    <t>Tropikalne słońce</t>
  </si>
  <si>
    <t>garnit</t>
  </si>
  <si>
    <t>3 + 4</t>
  </si>
  <si>
    <t>2 + 3</t>
  </si>
  <si>
    <t>1 + 2</t>
  </si>
  <si>
    <t>ceny doładowań</t>
  </si>
  <si>
    <t>WSKAŹNIKI OPŁACALNOŚCI</t>
  </si>
  <si>
    <t>DROPU</t>
  </si>
  <si>
    <t>EXP
szybki drop</t>
  </si>
  <si>
    <t>śr. ilość granitu na drop</t>
  </si>
  <si>
    <t>GDY OSADNICY TYLKO Z PRZYROSTU NATURALNEGO</t>
  </si>
  <si>
    <t>GDY OSADNICY SĄ ROBIENI Z CHLEBA</t>
  </si>
  <si>
    <t>max. wartość dropu</t>
  </si>
  <si>
    <t>średni</t>
  </si>
  <si>
    <t>średnia wartość 1 dropu</t>
  </si>
  <si>
    <t>PUNKTÓW DOŚW.
bez/z ceną przygody</t>
  </si>
  <si>
    <t>PUNKTÓW DOŚW. 
bez/z ceną przygody</t>
  </si>
  <si>
    <t>Bagienna wiedźma (SD)</t>
  </si>
  <si>
    <t>Mroczni kapłani (SD)</t>
  </si>
  <si>
    <t>Czarni rycerze (SD)</t>
  </si>
  <si>
    <t>Mroczne bractwo (SD)</t>
  </si>
  <si>
    <t>* istnieje wersja szybki drop (SD)</t>
  </si>
  <si>
    <t>1-os</t>
  </si>
  <si>
    <t>2-os</t>
  </si>
  <si>
    <t>3-os</t>
  </si>
  <si>
    <t>min. wartość 
1 dropu</t>
  </si>
  <si>
    <t>maks. wartość 
1 dropu</t>
  </si>
  <si>
    <t>PRZYGODA</t>
  </si>
  <si>
    <t>ilu-osobowa</t>
  </si>
  <si>
    <t xml:space="preserve">RESTET FILTRA
</t>
  </si>
  <si>
    <t>dane wpisujemy 
tylko w takie 
żółte pola</t>
  </si>
</sst>
</file>

<file path=xl/styles.xml><?xml version="1.0" encoding="utf-8"?>
<styleSheet xmlns="http://schemas.openxmlformats.org/spreadsheetml/2006/main">
  <fonts count="38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b/>
      <sz val="1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8"/>
      <color theme="0" tint="-0.499984740745262"/>
      <name val="Czcionka tekstu podstawowego"/>
      <family val="2"/>
      <charset val="238"/>
    </font>
    <font>
      <b/>
      <sz val="11"/>
      <color rgb="FF92D050"/>
      <name val="Czcionka tekstu podstawowego"/>
      <charset val="238"/>
    </font>
    <font>
      <sz val="11"/>
      <color rgb="FF92D050"/>
      <name val="Czcionka tekstu podstawowego"/>
      <charset val="238"/>
    </font>
    <font>
      <sz val="18"/>
      <color theme="1"/>
      <name val="Czcionka tekstu podstawowego"/>
      <family val="2"/>
      <charset val="238"/>
    </font>
    <font>
      <b/>
      <sz val="9"/>
      <name val="Czcionka tekstu podstawowego"/>
      <charset val="238"/>
    </font>
    <font>
      <sz val="8"/>
      <color theme="1"/>
      <name val="Czcionka tekstu podstawowego"/>
      <charset val="238"/>
    </font>
    <font>
      <sz val="7"/>
      <color theme="1"/>
      <name val="Czcionka tekstu podstawowego"/>
      <family val="2"/>
      <charset val="238"/>
    </font>
    <font>
      <b/>
      <sz val="8"/>
      <color indexed="81"/>
      <name val="Tahoma"/>
      <charset val="1"/>
    </font>
    <font>
      <b/>
      <sz val="8"/>
      <color indexed="81"/>
      <name val="Tahoma"/>
      <family val="2"/>
      <charset val="238"/>
    </font>
    <font>
      <sz val="9"/>
      <color theme="1"/>
      <name val="Czcionka tekstu podstawowego"/>
      <family val="2"/>
      <charset val="238"/>
    </font>
    <font>
      <sz val="9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9"/>
      <name val="Czcionka tekstu podstawowego"/>
      <charset val="238"/>
    </font>
    <font>
      <sz val="10"/>
      <name val="Czcionka tekstu podstawowego"/>
      <charset val="238"/>
    </font>
    <font>
      <b/>
      <sz val="9"/>
      <color rgb="FF92D050"/>
      <name val="Czcionka tekstu podstawowego"/>
      <charset val="238"/>
    </font>
    <font>
      <sz val="9"/>
      <color rgb="FF92D050"/>
      <name val="Czcionka tekstu podstawowego"/>
      <charset val="238"/>
    </font>
    <font>
      <b/>
      <sz val="9"/>
      <color theme="1"/>
      <name val="Czcionka tekstu podstawowego"/>
      <charset val="238"/>
    </font>
    <font>
      <b/>
      <sz val="8"/>
      <name val="Czcionka tekstu podstawowego"/>
      <charset val="238"/>
    </font>
    <font>
      <sz val="11"/>
      <name val="Czcionka tekstu podstawowego"/>
      <family val="2"/>
      <charset val="238"/>
    </font>
    <font>
      <sz val="8"/>
      <color indexed="81"/>
      <name val="Tahoma"/>
      <family val="2"/>
      <charset val="238"/>
    </font>
    <font>
      <b/>
      <sz val="10"/>
      <name val="Czcionka tekstu podstawowego"/>
      <charset val="238"/>
    </font>
    <font>
      <b/>
      <sz val="8"/>
      <color theme="1"/>
      <name val="Czcionka tekstu podstawowego"/>
      <charset val="238"/>
    </font>
    <font>
      <sz val="8"/>
      <name val="Czcionka tekstu podstawowego"/>
      <charset val="238"/>
    </font>
    <font>
      <sz val="8"/>
      <color indexed="81"/>
      <name val="Tahoma"/>
      <charset val="1"/>
    </font>
    <font>
      <sz val="9"/>
      <name val="Czcionka tekstu podstawowego"/>
      <family val="2"/>
      <charset val="238"/>
    </font>
    <font>
      <b/>
      <sz val="9"/>
      <name val="Czcionka tekstu podstawowego"/>
      <family val="2"/>
      <charset val="238"/>
    </font>
    <font>
      <b/>
      <sz val="9"/>
      <color theme="1"/>
      <name val="Czcionka tekstu podstawowego"/>
      <family val="2"/>
      <charset val="238"/>
    </font>
    <font>
      <b/>
      <sz val="7"/>
      <color theme="1"/>
      <name val="Czcionka tekstu podstawowego"/>
      <charset val="238"/>
    </font>
    <font>
      <sz val="11"/>
      <color theme="0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b/>
      <sz val="11"/>
      <color rgb="FFC00000"/>
      <name val="Czcionka tekstu podstawowego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D9E5C1"/>
        <bgColor indexed="64"/>
      </patternFill>
    </fill>
    <fill>
      <patternFill patternType="solid">
        <fgColor rgb="FFFEFFCD"/>
        <bgColor indexed="64"/>
      </patternFill>
    </fill>
    <fill>
      <patternFill patternType="solid">
        <fgColor rgb="FFF4FADE"/>
        <bgColor indexed="64"/>
      </patternFill>
    </fill>
    <fill>
      <patternFill patternType="solid">
        <fgColor rgb="FFF2F2F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5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6" fillId="5" borderId="3" xfId="0" applyFont="1" applyFill="1" applyBorder="1" applyAlignment="1" applyProtection="1">
      <alignment horizontal="center" vertical="center"/>
      <protection locked="0"/>
    </xf>
    <xf numFmtId="0" fontId="6" fillId="5" borderId="5" xfId="0" applyFont="1" applyFill="1" applyBorder="1" applyAlignment="1" applyProtection="1">
      <alignment horizontal="center" vertical="center"/>
      <protection locked="0"/>
    </xf>
    <xf numFmtId="0" fontId="6" fillId="5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/>
    </xf>
    <xf numFmtId="0" fontId="25" fillId="0" borderId="0" xfId="0" applyFont="1" applyFill="1" applyBorder="1"/>
    <xf numFmtId="0" fontId="6" fillId="0" borderId="0" xfId="0" applyFont="1" applyAlignment="1">
      <alignment horizontal="center" vertical="center"/>
    </xf>
    <xf numFmtId="3" fontId="19" fillId="6" borderId="2" xfId="0" applyNumberFormat="1" applyFont="1" applyFill="1" applyBorder="1" applyAlignment="1">
      <alignment horizontal="center" vertical="center"/>
    </xf>
    <xf numFmtId="3" fontId="17" fillId="6" borderId="0" xfId="0" applyNumberFormat="1" applyFont="1" applyFill="1" applyBorder="1" applyAlignment="1">
      <alignment horizontal="center" vertical="center"/>
    </xf>
    <xf numFmtId="3" fontId="12" fillId="5" borderId="16" xfId="0" applyNumberFormat="1" applyFont="1" applyFill="1" applyBorder="1" applyAlignment="1" applyProtection="1">
      <alignment horizontal="center" vertical="center"/>
      <protection locked="0"/>
    </xf>
    <xf numFmtId="3" fontId="12" fillId="5" borderId="17" xfId="0" applyNumberFormat="1" applyFont="1" applyFill="1" applyBorder="1" applyAlignment="1" applyProtection="1">
      <alignment horizontal="center" vertical="center"/>
      <protection locked="0"/>
    </xf>
    <xf numFmtId="3" fontId="12" fillId="5" borderId="12" xfId="0" applyNumberFormat="1" applyFont="1" applyFill="1" applyBorder="1" applyAlignment="1" applyProtection="1">
      <alignment horizontal="center" vertical="center"/>
      <protection locked="0"/>
    </xf>
    <xf numFmtId="3" fontId="12" fillId="5" borderId="18" xfId="0" applyNumberFormat="1" applyFont="1" applyFill="1" applyBorder="1" applyAlignment="1" applyProtection="1">
      <alignment horizontal="center" vertical="center"/>
      <protection locked="0"/>
    </xf>
    <xf numFmtId="3" fontId="12" fillId="5" borderId="19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/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7" borderId="0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5" borderId="43" xfId="0" applyFont="1" applyFill="1" applyBorder="1" applyAlignment="1" applyProtection="1">
      <alignment horizontal="center" vertical="center"/>
      <protection locked="0"/>
    </xf>
    <xf numFmtId="1" fontId="16" fillId="0" borderId="0" xfId="0" applyNumberFormat="1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vertical="center"/>
    </xf>
    <xf numFmtId="0" fontId="16" fillId="0" borderId="0" xfId="0" applyFont="1" applyFill="1" applyBorder="1"/>
    <xf numFmtId="1" fontId="31" fillId="0" borderId="0" xfId="0" applyNumberFormat="1" applyFont="1" applyFill="1" applyBorder="1" applyAlignment="1">
      <alignment horizontal="center" vertical="center"/>
    </xf>
    <xf numFmtId="1" fontId="32" fillId="0" borderId="0" xfId="0" applyNumberFormat="1" applyFont="1" applyFill="1" applyBorder="1" applyAlignment="1">
      <alignment horizontal="center" vertical="center"/>
    </xf>
    <xf numFmtId="1" fontId="33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1" fillId="0" borderId="0" xfId="0" applyFont="1" applyFill="1" applyBorder="1"/>
    <xf numFmtId="0" fontId="3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3" xfId="0" applyFont="1" applyBorder="1"/>
    <xf numFmtId="0" fontId="6" fillId="0" borderId="5" xfId="0" applyFont="1" applyBorder="1"/>
    <xf numFmtId="0" fontId="6" fillId="2" borderId="5" xfId="0" applyFont="1" applyFill="1" applyBorder="1"/>
    <xf numFmtId="1" fontId="11" fillId="2" borderId="8" xfId="0" applyNumberFormat="1" applyFont="1" applyFill="1" applyBorder="1" applyAlignment="1">
      <alignment vertical="center"/>
    </xf>
    <xf numFmtId="0" fontId="6" fillId="7" borderId="5" xfId="0" applyFont="1" applyFill="1" applyBorder="1"/>
    <xf numFmtId="0" fontId="6" fillId="7" borderId="8" xfId="0" applyFont="1" applyFill="1" applyBorder="1"/>
    <xf numFmtId="0" fontId="6" fillId="0" borderId="5" xfId="0" applyFont="1" applyFill="1" applyBorder="1"/>
    <xf numFmtId="0" fontId="6" fillId="0" borderId="3" xfId="0" applyFont="1" applyFill="1" applyBorder="1"/>
    <xf numFmtId="0" fontId="6" fillId="2" borderId="8" xfId="0" applyFont="1" applyFill="1" applyBorder="1"/>
    <xf numFmtId="3" fontId="6" fillId="6" borderId="0" xfId="0" applyNumberFormat="1" applyFont="1" applyFill="1" applyBorder="1" applyAlignment="1">
      <alignment horizontal="center" vertical="center"/>
    </xf>
    <xf numFmtId="0" fontId="6" fillId="6" borderId="38" xfId="0" applyFont="1" applyFill="1" applyBorder="1" applyAlignment="1">
      <alignment horizontal="center" vertical="center"/>
    </xf>
    <xf numFmtId="1" fontId="6" fillId="6" borderId="0" xfId="0" applyNumberFormat="1" applyFont="1" applyFill="1" applyBorder="1" applyAlignment="1">
      <alignment horizontal="center" vertical="center"/>
    </xf>
    <xf numFmtId="3" fontId="6" fillId="6" borderId="5" xfId="0" applyNumberFormat="1" applyFont="1" applyFill="1" applyBorder="1" applyAlignment="1">
      <alignment horizontal="center" vertical="center"/>
    </xf>
    <xf numFmtId="3" fontId="17" fillId="6" borderId="7" xfId="0" applyNumberFormat="1" applyFont="1" applyFill="1" applyBorder="1" applyAlignment="1">
      <alignment horizontal="center" vertical="center"/>
    </xf>
    <xf numFmtId="0" fontId="6" fillId="6" borderId="36" xfId="0" applyFont="1" applyFill="1" applyBorder="1" applyAlignment="1">
      <alignment horizontal="center" vertical="center"/>
    </xf>
    <xf numFmtId="1" fontId="6" fillId="6" borderId="2" xfId="0" applyNumberFormat="1" applyFont="1" applyFill="1" applyBorder="1" applyAlignment="1">
      <alignment horizontal="center" vertical="center"/>
    </xf>
    <xf numFmtId="3" fontId="6" fillId="6" borderId="2" xfId="0" applyNumberFormat="1" applyFont="1" applyFill="1" applyBorder="1" applyAlignment="1">
      <alignment horizontal="center" vertical="center"/>
    </xf>
    <xf numFmtId="3" fontId="6" fillId="6" borderId="3" xfId="0" applyNumberFormat="1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1" fontId="6" fillId="6" borderId="42" xfId="0" applyNumberFormat="1" applyFont="1" applyFill="1" applyBorder="1" applyAlignment="1">
      <alignment horizontal="center" vertical="center"/>
    </xf>
    <xf numFmtId="3" fontId="17" fillId="6" borderId="42" xfId="0" applyNumberFormat="1" applyFont="1" applyFill="1" applyBorder="1" applyAlignment="1">
      <alignment horizontal="center" vertical="center"/>
    </xf>
    <xf numFmtId="3" fontId="6" fillId="6" borderId="42" xfId="0" applyNumberFormat="1" applyFont="1" applyFill="1" applyBorder="1" applyAlignment="1">
      <alignment horizontal="center" vertical="center"/>
    </xf>
    <xf numFmtId="3" fontId="6" fillId="6" borderId="43" xfId="0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6" borderId="42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37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1" fontId="6" fillId="6" borderId="7" xfId="0" applyNumberFormat="1" applyFont="1" applyFill="1" applyBorder="1" applyAlignment="1">
      <alignment horizontal="center" vertical="center"/>
    </xf>
    <xf numFmtId="3" fontId="6" fillId="6" borderId="7" xfId="0" applyNumberFormat="1" applyFont="1" applyFill="1" applyBorder="1" applyAlignment="1">
      <alignment horizontal="center" vertical="center"/>
    </xf>
    <xf numFmtId="3" fontId="6" fillId="6" borderId="8" xfId="0" applyNumberFormat="1" applyFont="1" applyFill="1" applyBorder="1" applyAlignment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8" fillId="0" borderId="0" xfId="0" applyFont="1" applyProtection="1"/>
    <xf numFmtId="0" fontId="9" fillId="0" borderId="0" xfId="0" applyFont="1" applyProtection="1"/>
    <xf numFmtId="0" fontId="0" fillId="0" borderId="0" xfId="0" applyFill="1" applyProtection="1"/>
    <xf numFmtId="0" fontId="0" fillId="0" borderId="0" xfId="0" applyAlignment="1" applyProtection="1">
      <alignment horizontal="center" vertical="center"/>
    </xf>
    <xf numFmtId="0" fontId="5" fillId="3" borderId="30" xfId="0" applyFont="1" applyFill="1" applyBorder="1" applyAlignment="1" applyProtection="1">
      <alignment horizontal="center" vertical="center"/>
    </xf>
    <xf numFmtId="1" fontId="16" fillId="0" borderId="0" xfId="0" applyNumberFormat="1" applyFont="1" applyFill="1" applyBorder="1" applyAlignment="1" applyProtection="1">
      <alignment horizontal="center" vertical="center"/>
    </xf>
    <xf numFmtId="1" fontId="17" fillId="0" borderId="0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12" fillId="0" borderId="0" xfId="0" applyFont="1" applyProtection="1"/>
    <xf numFmtId="0" fontId="17" fillId="0" borderId="0" xfId="0" applyFont="1" applyProtection="1"/>
    <xf numFmtId="3" fontId="0" fillId="0" borderId="0" xfId="0" applyNumberFormat="1" applyProtection="1"/>
    <xf numFmtId="3" fontId="0" fillId="0" borderId="0" xfId="0" applyNumberFormat="1" applyBorder="1" applyProtection="1"/>
    <xf numFmtId="3" fontId="12" fillId="0" borderId="0" xfId="0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Protection="1"/>
    <xf numFmtId="3" fontId="9" fillId="0" borderId="0" xfId="0" applyNumberFormat="1" applyFont="1" applyProtection="1"/>
    <xf numFmtId="2" fontId="9" fillId="0" borderId="0" xfId="0" applyNumberFormat="1" applyFont="1" applyProtection="1"/>
    <xf numFmtId="2" fontId="0" fillId="0" borderId="0" xfId="0" applyNumberFormat="1" applyProtection="1"/>
    <xf numFmtId="1" fontId="0" fillId="0" borderId="0" xfId="0" applyNumberFormat="1" applyProtection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16" fillId="3" borderId="4" xfId="0" applyFont="1" applyFill="1" applyBorder="1" applyAlignment="1" applyProtection="1">
      <alignment horizontal="center" vertical="center"/>
    </xf>
    <xf numFmtId="0" fontId="16" fillId="3" borderId="5" xfId="0" applyFont="1" applyFill="1" applyBorder="1" applyAlignment="1" applyProtection="1">
      <alignment horizontal="center" vertical="center"/>
    </xf>
    <xf numFmtId="0" fontId="16" fillId="3" borderId="11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horizontal="center" vertical="center" wrapText="1"/>
    </xf>
    <xf numFmtId="0" fontId="13" fillId="3" borderId="9" xfId="0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24" fillId="4" borderId="3" xfId="0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/>
    </xf>
    <xf numFmtId="0" fontId="6" fillId="4" borderId="1" xfId="0" applyFont="1" applyFill="1" applyBorder="1" applyProtection="1"/>
    <xf numFmtId="0" fontId="6" fillId="4" borderId="2" xfId="0" applyFont="1" applyFill="1" applyBorder="1" applyAlignment="1" applyProtection="1">
      <alignment horizontal="center"/>
    </xf>
    <xf numFmtId="0" fontId="6" fillId="4" borderId="2" xfId="0" applyFont="1" applyFill="1" applyBorder="1" applyProtection="1"/>
    <xf numFmtId="0" fontId="6" fillId="4" borderId="3" xfId="0" applyFont="1" applyFill="1" applyBorder="1" applyProtection="1"/>
    <xf numFmtId="0" fontId="6" fillId="4" borderId="4" xfId="0" applyFont="1" applyFill="1" applyBorder="1" applyAlignment="1" applyProtection="1">
      <alignment horizontal="center" vertical="center"/>
    </xf>
    <xf numFmtId="0" fontId="24" fillId="4" borderId="5" xfId="0" applyFont="1" applyFill="1" applyBorder="1" applyAlignment="1" applyProtection="1">
      <alignment horizontal="center" vertical="center"/>
    </xf>
    <xf numFmtId="0" fontId="6" fillId="4" borderId="5" xfId="0" applyFont="1" applyFill="1" applyBorder="1" applyAlignment="1" applyProtection="1">
      <alignment horizontal="center" vertical="center"/>
    </xf>
    <xf numFmtId="0" fontId="6" fillId="4" borderId="4" xfId="0" applyFont="1" applyFill="1" applyBorder="1" applyProtection="1"/>
    <xf numFmtId="0" fontId="6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Protection="1"/>
    <xf numFmtId="0" fontId="6" fillId="4" borderId="5" xfId="0" applyFont="1" applyFill="1" applyBorder="1" applyProtection="1"/>
    <xf numFmtId="0" fontId="6" fillId="4" borderId="0" xfId="0" applyFont="1" applyFill="1" applyBorder="1" applyAlignment="1" applyProtection="1">
      <alignment horizontal="left"/>
    </xf>
    <xf numFmtId="0" fontId="0" fillId="4" borderId="5" xfId="0" applyFill="1" applyBorder="1" applyAlignment="1" applyProtection="1">
      <alignment horizontal="center"/>
    </xf>
    <xf numFmtId="0" fontId="6" fillId="4" borderId="8" xfId="0" applyFont="1" applyFill="1" applyBorder="1" applyAlignment="1" applyProtection="1">
      <alignment horizontal="center" vertical="center"/>
    </xf>
    <xf numFmtId="0" fontId="6" fillId="4" borderId="6" xfId="0" applyFont="1" applyFill="1" applyBorder="1" applyProtection="1"/>
    <xf numFmtId="0" fontId="6" fillId="4" borderId="7" xfId="0" applyFont="1" applyFill="1" applyBorder="1" applyAlignment="1" applyProtection="1">
      <alignment horizontal="center"/>
    </xf>
    <xf numFmtId="0" fontId="6" fillId="4" borderId="7" xfId="0" applyFont="1" applyFill="1" applyBorder="1" applyProtection="1"/>
    <xf numFmtId="0" fontId="0" fillId="4" borderId="8" xfId="0" applyFill="1" applyBorder="1" applyProtection="1"/>
    <xf numFmtId="0" fontId="2" fillId="4" borderId="5" xfId="0" applyFont="1" applyFill="1" applyBorder="1" applyAlignment="1" applyProtection="1">
      <alignment horizontal="center" vertical="center"/>
    </xf>
    <xf numFmtId="0" fontId="6" fillId="4" borderId="41" xfId="0" applyFont="1" applyFill="1" applyBorder="1" applyAlignment="1" applyProtection="1">
      <alignment horizontal="center" vertical="center"/>
    </xf>
    <xf numFmtId="0" fontId="6" fillId="4" borderId="6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/>
      <protection locked="0"/>
    </xf>
    <xf numFmtId="0" fontId="6" fillId="5" borderId="0" xfId="0" applyFont="1" applyFill="1" applyBorder="1" applyAlignment="1" applyProtection="1">
      <alignment horizontal="center"/>
      <protection locked="0"/>
    </xf>
    <xf numFmtId="0" fontId="6" fillId="5" borderId="7" xfId="0" applyFont="1" applyFill="1" applyBorder="1" applyAlignment="1" applyProtection="1">
      <alignment horizontal="center"/>
      <protection locked="0"/>
    </xf>
    <xf numFmtId="0" fontId="18" fillId="6" borderId="52" xfId="0" applyFont="1" applyFill="1" applyBorder="1" applyAlignment="1" applyProtection="1">
      <alignment horizontal="center" vertical="center"/>
      <protection locked="0"/>
    </xf>
    <xf numFmtId="0" fontId="20" fillId="6" borderId="2" xfId="0" applyFont="1" applyFill="1" applyBorder="1" applyAlignment="1" applyProtection="1">
      <alignment horizontal="center" vertical="center"/>
      <protection locked="0"/>
    </xf>
    <xf numFmtId="3" fontId="11" fillId="6" borderId="23" xfId="0" applyNumberFormat="1" applyFont="1" applyFill="1" applyBorder="1" applyAlignment="1" applyProtection="1">
      <alignment horizontal="center" vertical="center"/>
      <protection locked="0"/>
    </xf>
    <xf numFmtId="3" fontId="19" fillId="6" borderId="2" xfId="0" applyNumberFormat="1" applyFont="1" applyFill="1" applyBorder="1" applyAlignment="1" applyProtection="1">
      <alignment horizontal="center" vertical="center"/>
      <protection locked="0"/>
    </xf>
    <xf numFmtId="3" fontId="29" fillId="6" borderId="2" xfId="0" applyNumberFormat="1" applyFont="1" applyFill="1" applyBorder="1" applyAlignment="1" applyProtection="1">
      <alignment horizontal="center" vertical="center"/>
      <protection locked="0"/>
    </xf>
    <xf numFmtId="3" fontId="21" fillId="6" borderId="1" xfId="0" applyNumberFormat="1" applyFont="1" applyFill="1" applyBorder="1" applyAlignment="1" applyProtection="1">
      <alignment horizontal="center" vertical="center"/>
      <protection locked="0"/>
    </xf>
    <xf numFmtId="3" fontId="22" fillId="6" borderId="2" xfId="0" applyNumberFormat="1" applyFont="1" applyFill="1" applyBorder="1" applyAlignment="1" applyProtection="1">
      <alignment horizontal="center" vertical="center"/>
      <protection locked="0"/>
    </xf>
    <xf numFmtId="3" fontId="22" fillId="6" borderId="3" xfId="0" applyNumberFormat="1" applyFont="1" applyFill="1" applyBorder="1" applyAlignment="1" applyProtection="1">
      <alignment horizontal="center" vertical="center"/>
      <protection locked="0"/>
    </xf>
    <xf numFmtId="2" fontId="19" fillId="6" borderId="1" xfId="0" applyNumberFormat="1" applyFont="1" applyFill="1" applyBorder="1" applyAlignment="1" applyProtection="1">
      <alignment horizontal="center" vertical="center"/>
      <protection locked="0"/>
    </xf>
    <xf numFmtId="2" fontId="17" fillId="6" borderId="2" xfId="0" applyNumberFormat="1" applyFont="1" applyFill="1" applyBorder="1" applyAlignment="1" applyProtection="1">
      <alignment horizontal="center" vertical="center"/>
      <protection locked="0"/>
    </xf>
    <xf numFmtId="1" fontId="16" fillId="6" borderId="2" xfId="0" applyNumberFormat="1" applyFont="1" applyFill="1" applyBorder="1" applyAlignment="1" applyProtection="1">
      <alignment horizontal="center" vertical="center"/>
      <protection locked="0"/>
    </xf>
    <xf numFmtId="1" fontId="16" fillId="6" borderId="3" xfId="0" applyNumberFormat="1" applyFont="1" applyFill="1" applyBorder="1" applyAlignment="1" applyProtection="1">
      <alignment horizontal="center" vertical="center"/>
      <protection locked="0"/>
    </xf>
    <xf numFmtId="3" fontId="21" fillId="6" borderId="2" xfId="0" applyNumberFormat="1" applyFont="1" applyFill="1" applyBorder="1" applyAlignment="1" applyProtection="1">
      <alignment horizontal="center" vertical="center"/>
      <protection locked="0"/>
    </xf>
    <xf numFmtId="2" fontId="19" fillId="6" borderId="23" xfId="0" applyNumberFormat="1" applyFont="1" applyFill="1" applyBorder="1" applyAlignment="1" applyProtection="1">
      <alignment horizontal="center" vertical="center"/>
      <protection locked="0"/>
    </xf>
    <xf numFmtId="0" fontId="18" fillId="6" borderId="46" xfId="0" applyFont="1" applyFill="1" applyBorder="1" applyAlignment="1" applyProtection="1">
      <alignment horizontal="center" vertical="center"/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3" fontId="23" fillId="6" borderId="21" xfId="0" applyNumberFormat="1" applyFont="1" applyFill="1" applyBorder="1" applyAlignment="1" applyProtection="1">
      <alignment horizontal="center" vertical="center"/>
      <protection locked="0"/>
    </xf>
    <xf numFmtId="3" fontId="17" fillId="6" borderId="0" xfId="0" applyNumberFormat="1" applyFont="1" applyFill="1" applyBorder="1" applyAlignment="1" applyProtection="1">
      <alignment horizontal="center" vertical="center"/>
      <protection locked="0"/>
    </xf>
    <xf numFmtId="3" fontId="29" fillId="6" borderId="0" xfId="0" applyNumberFormat="1" applyFont="1" applyFill="1" applyBorder="1" applyAlignment="1" applyProtection="1">
      <alignment horizontal="center" vertical="center"/>
      <protection locked="0"/>
    </xf>
    <xf numFmtId="3" fontId="21" fillId="6" borderId="4" xfId="0" applyNumberFormat="1" applyFont="1" applyFill="1" applyBorder="1" applyAlignment="1" applyProtection="1">
      <alignment horizontal="center" vertical="center"/>
      <protection locked="0"/>
    </xf>
    <xf numFmtId="3" fontId="22" fillId="6" borderId="0" xfId="0" applyNumberFormat="1" applyFont="1" applyFill="1" applyBorder="1" applyAlignment="1" applyProtection="1">
      <alignment horizontal="center" vertical="center"/>
      <protection locked="0"/>
    </xf>
    <xf numFmtId="3" fontId="22" fillId="6" borderId="5" xfId="0" applyNumberFormat="1" applyFont="1" applyFill="1" applyBorder="1" applyAlignment="1" applyProtection="1">
      <alignment horizontal="center" vertical="center"/>
      <protection locked="0"/>
    </xf>
    <xf numFmtId="2" fontId="19" fillId="6" borderId="4" xfId="0" applyNumberFormat="1" applyFont="1" applyFill="1" applyBorder="1" applyAlignment="1" applyProtection="1">
      <alignment horizontal="center" vertical="center"/>
      <protection locked="0"/>
    </xf>
    <xf numFmtId="2" fontId="17" fillId="6" borderId="0" xfId="0" applyNumberFormat="1" applyFont="1" applyFill="1" applyBorder="1" applyAlignment="1" applyProtection="1">
      <alignment horizontal="center" vertical="center"/>
      <protection locked="0"/>
    </xf>
    <xf numFmtId="1" fontId="16" fillId="6" borderId="0" xfId="0" applyNumberFormat="1" applyFont="1" applyFill="1" applyBorder="1" applyAlignment="1" applyProtection="1">
      <alignment horizontal="center" vertical="center"/>
      <protection locked="0"/>
    </xf>
    <xf numFmtId="1" fontId="16" fillId="6" borderId="5" xfId="0" applyNumberFormat="1" applyFont="1" applyFill="1" applyBorder="1" applyAlignment="1" applyProtection="1">
      <alignment horizontal="center" vertical="center"/>
      <protection locked="0"/>
    </xf>
    <xf numFmtId="3" fontId="21" fillId="6" borderId="0" xfId="0" applyNumberFormat="1" applyFont="1" applyFill="1" applyBorder="1" applyAlignment="1" applyProtection="1">
      <alignment horizontal="center" vertical="center"/>
      <protection locked="0"/>
    </xf>
    <xf numFmtId="2" fontId="19" fillId="6" borderId="21" xfId="0" applyNumberFormat="1" applyFont="1" applyFill="1" applyBorder="1" applyAlignment="1" applyProtection="1">
      <alignment horizontal="center" vertical="center"/>
      <protection locked="0"/>
    </xf>
    <xf numFmtId="0" fontId="18" fillId="6" borderId="45" xfId="0" applyFont="1" applyFill="1" applyBorder="1" applyAlignment="1" applyProtection="1">
      <alignment horizontal="center" vertical="center"/>
      <protection locked="0"/>
    </xf>
    <xf numFmtId="3" fontId="17" fillId="6" borderId="29" xfId="0" applyNumberFormat="1" applyFont="1" applyFill="1" applyBorder="1" applyAlignment="1" applyProtection="1">
      <alignment horizontal="center" vertical="center"/>
      <protection locked="0"/>
    </xf>
    <xf numFmtId="3" fontId="29" fillId="6" borderId="21" xfId="0" applyNumberFormat="1" applyFont="1" applyFill="1" applyBorder="1" applyAlignment="1" applyProtection="1">
      <alignment horizontal="center" vertical="center"/>
      <protection locked="0"/>
    </xf>
    <xf numFmtId="0" fontId="18" fillId="6" borderId="4" xfId="0" applyFont="1" applyFill="1" applyBorder="1" applyAlignment="1" applyProtection="1">
      <alignment horizontal="center" vertical="center" wrapText="1"/>
      <protection locked="0"/>
    </xf>
    <xf numFmtId="3" fontId="23" fillId="6" borderId="0" xfId="0" applyNumberFormat="1" applyFont="1" applyFill="1" applyBorder="1" applyAlignment="1" applyProtection="1">
      <alignment horizontal="center" vertical="center"/>
      <protection locked="0"/>
    </xf>
    <xf numFmtId="0" fontId="18" fillId="6" borderId="46" xfId="0" applyFont="1" applyFill="1" applyBorder="1" applyAlignment="1" applyProtection="1">
      <alignment horizontal="center" vertical="center" wrapText="1"/>
      <protection locked="0"/>
    </xf>
    <xf numFmtId="1" fontId="17" fillId="6" borderId="0" xfId="0" applyNumberFormat="1" applyFont="1" applyFill="1" applyBorder="1" applyAlignment="1" applyProtection="1">
      <alignment horizontal="center" vertical="center"/>
      <protection locked="0"/>
    </xf>
    <xf numFmtId="1" fontId="17" fillId="6" borderId="5" xfId="0" applyNumberFormat="1" applyFont="1" applyFill="1" applyBorder="1" applyAlignment="1" applyProtection="1">
      <alignment horizontal="center" vertical="center"/>
      <protection locked="0"/>
    </xf>
    <xf numFmtId="0" fontId="18" fillId="6" borderId="47" xfId="0" applyFont="1" applyFill="1" applyBorder="1" applyAlignment="1" applyProtection="1">
      <alignment horizontal="center" vertical="center" wrapText="1"/>
      <protection locked="0"/>
    </xf>
    <xf numFmtId="0" fontId="18" fillId="6" borderId="7" xfId="0" applyFont="1" applyFill="1" applyBorder="1" applyAlignment="1" applyProtection="1">
      <alignment horizontal="center" vertical="center"/>
      <protection locked="0"/>
    </xf>
    <xf numFmtId="3" fontId="23" fillId="6" borderId="22" xfId="0" applyNumberFormat="1" applyFont="1" applyFill="1" applyBorder="1" applyAlignment="1" applyProtection="1">
      <alignment horizontal="center" vertical="center"/>
      <protection locked="0"/>
    </xf>
    <xf numFmtId="3" fontId="17" fillId="6" borderId="7" xfId="0" applyNumberFormat="1" applyFont="1" applyFill="1" applyBorder="1" applyAlignment="1" applyProtection="1">
      <alignment horizontal="center" vertical="center"/>
      <protection locked="0"/>
    </xf>
    <xf numFmtId="3" fontId="17" fillId="6" borderId="35" xfId="0" applyNumberFormat="1" applyFont="1" applyFill="1" applyBorder="1" applyAlignment="1" applyProtection="1">
      <alignment horizontal="center" vertical="center"/>
      <protection locked="0"/>
    </xf>
    <xf numFmtId="3" fontId="29" fillId="6" borderId="7" xfId="0" applyNumberFormat="1" applyFont="1" applyFill="1" applyBorder="1" applyAlignment="1" applyProtection="1">
      <alignment horizontal="center" vertical="center"/>
      <protection locked="0"/>
    </xf>
    <xf numFmtId="3" fontId="21" fillId="6" borderId="6" xfId="0" applyNumberFormat="1" applyFont="1" applyFill="1" applyBorder="1" applyAlignment="1" applyProtection="1">
      <alignment horizontal="center" vertical="center"/>
      <protection locked="0"/>
    </xf>
    <xf numFmtId="3" fontId="22" fillId="6" borderId="7" xfId="0" applyNumberFormat="1" applyFont="1" applyFill="1" applyBorder="1" applyAlignment="1" applyProtection="1">
      <alignment horizontal="center" vertical="center"/>
      <protection locked="0"/>
    </xf>
    <xf numFmtId="3" fontId="22" fillId="6" borderId="8" xfId="0" applyNumberFormat="1" applyFont="1" applyFill="1" applyBorder="1" applyAlignment="1" applyProtection="1">
      <alignment horizontal="center" vertical="center"/>
      <protection locked="0"/>
    </xf>
    <xf numFmtId="2" fontId="19" fillId="6" borderId="6" xfId="0" applyNumberFormat="1" applyFont="1" applyFill="1" applyBorder="1" applyAlignment="1" applyProtection="1">
      <alignment horizontal="center" vertical="center"/>
      <protection locked="0"/>
    </xf>
    <xf numFmtId="2" fontId="17" fillId="6" borderId="7" xfId="0" applyNumberFormat="1" applyFont="1" applyFill="1" applyBorder="1" applyAlignment="1" applyProtection="1">
      <alignment horizontal="center" vertical="center"/>
      <protection locked="0"/>
    </xf>
    <xf numFmtId="1" fontId="17" fillId="6" borderId="7" xfId="0" applyNumberFormat="1" applyFont="1" applyFill="1" applyBorder="1" applyAlignment="1" applyProtection="1">
      <alignment horizontal="center" vertical="center"/>
      <protection locked="0"/>
    </xf>
    <xf numFmtId="1" fontId="17" fillId="6" borderId="8" xfId="0" applyNumberFormat="1" applyFont="1" applyFill="1" applyBorder="1" applyAlignment="1" applyProtection="1">
      <alignment horizontal="center" vertical="center"/>
      <protection locked="0"/>
    </xf>
    <xf numFmtId="3" fontId="21" fillId="6" borderId="7" xfId="0" applyNumberFormat="1" applyFont="1" applyFill="1" applyBorder="1" applyAlignment="1" applyProtection="1">
      <alignment horizontal="center" vertical="center"/>
      <protection locked="0"/>
    </xf>
    <xf numFmtId="2" fontId="19" fillId="6" borderId="22" xfId="0" applyNumberFormat="1" applyFont="1" applyFill="1" applyBorder="1" applyAlignment="1" applyProtection="1">
      <alignment horizontal="center" vertical="center"/>
      <protection locked="0"/>
    </xf>
    <xf numFmtId="1" fontId="16" fillId="6" borderId="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0" fillId="3" borderId="47" xfId="0" applyFont="1" applyFill="1" applyBorder="1" applyAlignment="1" applyProtection="1">
      <alignment vertical="center" textRotation="90"/>
      <protection locked="0"/>
    </xf>
    <xf numFmtId="0" fontId="10" fillId="3" borderId="50" xfId="0" applyFont="1" applyFill="1" applyBorder="1" applyAlignment="1" applyProtection="1">
      <alignment vertical="center" textRotation="90"/>
      <protection locked="0"/>
    </xf>
    <xf numFmtId="0" fontId="28" fillId="3" borderId="25" xfId="0" applyFont="1" applyFill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center" vertical="center" wrapText="1"/>
      <protection locked="0"/>
    </xf>
    <xf numFmtId="0" fontId="5" fillId="3" borderId="18" xfId="0" applyFont="1" applyFill="1" applyBorder="1" applyAlignment="1" applyProtection="1">
      <alignment horizontal="center" vertical="center"/>
      <protection locked="0"/>
    </xf>
    <xf numFmtId="0" fontId="16" fillId="3" borderId="18" xfId="0" applyFont="1" applyFill="1" applyBorder="1" applyAlignment="1" applyProtection="1">
      <alignment horizontal="center" vertical="center" wrapText="1"/>
      <protection locked="0"/>
    </xf>
    <xf numFmtId="0" fontId="16" fillId="3" borderId="54" xfId="0" applyFont="1" applyFill="1" applyBorder="1" applyAlignment="1" applyProtection="1">
      <alignment horizontal="center" vertical="center" wrapText="1"/>
      <protection locked="0"/>
    </xf>
    <xf numFmtId="0" fontId="11" fillId="3" borderId="25" xfId="0" applyFont="1" applyFill="1" applyBorder="1" applyAlignment="1" applyProtection="1">
      <alignment horizontal="center" vertical="center" wrapText="1"/>
      <protection locked="0"/>
    </xf>
    <xf numFmtId="0" fontId="19" fillId="3" borderId="18" xfId="0" applyFont="1" applyFill="1" applyBorder="1" applyAlignment="1" applyProtection="1">
      <alignment horizontal="center" vertical="center"/>
      <protection locked="0"/>
    </xf>
    <xf numFmtId="0" fontId="24" fillId="3" borderId="18" xfId="0" applyFont="1" applyFill="1" applyBorder="1" applyAlignment="1" applyProtection="1">
      <alignment horizontal="center" vertical="center" wrapText="1"/>
      <protection locked="0"/>
    </xf>
    <xf numFmtId="0" fontId="28" fillId="3" borderId="18" xfId="0" applyFont="1" applyFill="1" applyBorder="1" applyAlignment="1" applyProtection="1">
      <alignment horizontal="center" vertical="center" wrapText="1"/>
      <protection locked="0"/>
    </xf>
    <xf numFmtId="0" fontId="34" fillId="3" borderId="18" xfId="0" applyFont="1" applyFill="1" applyBorder="1" applyAlignment="1" applyProtection="1">
      <alignment horizontal="center" vertical="center" wrapText="1"/>
      <protection locked="0"/>
    </xf>
    <xf numFmtId="0" fontId="34" fillId="3" borderId="54" xfId="0" applyFont="1" applyFill="1" applyBorder="1" applyAlignment="1" applyProtection="1">
      <alignment horizontal="center" vertical="center" wrapText="1"/>
      <protection locked="0"/>
    </xf>
    <xf numFmtId="0" fontId="24" fillId="5" borderId="2" xfId="0" applyNumberFormat="1" applyFont="1" applyFill="1" applyBorder="1" applyAlignment="1" applyProtection="1">
      <alignment horizontal="center" vertical="center"/>
      <protection locked="0"/>
    </xf>
    <xf numFmtId="0" fontId="24" fillId="5" borderId="0" xfId="0" applyNumberFormat="1" applyFont="1" applyFill="1" applyBorder="1" applyAlignment="1" applyProtection="1">
      <alignment horizontal="center" vertical="center"/>
      <protection locked="0"/>
    </xf>
    <xf numFmtId="0" fontId="2" fillId="5" borderId="0" xfId="0" applyNumberFormat="1" applyFont="1" applyFill="1" applyBorder="1" applyAlignment="1" applyProtection="1">
      <alignment horizontal="center" vertical="center"/>
      <protection locked="0"/>
    </xf>
    <xf numFmtId="0" fontId="35" fillId="0" borderId="0" xfId="0" applyFont="1" applyFill="1" applyAlignment="1" applyProtection="1">
      <alignment horizontal="left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/>
    <xf numFmtId="0" fontId="9" fillId="0" borderId="0" xfId="0" applyFont="1" applyFill="1" applyBorder="1"/>
    <xf numFmtId="0" fontId="29" fillId="0" borderId="0" xfId="0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center" vertical="center"/>
    </xf>
    <xf numFmtId="0" fontId="2" fillId="5" borderId="7" xfId="0" applyNumberFormat="1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5" borderId="31" xfId="0" applyFill="1" applyBorder="1" applyAlignment="1" applyProtection="1">
      <alignment horizontal="center"/>
    </xf>
    <xf numFmtId="0" fontId="0" fillId="5" borderId="51" xfId="0" applyFill="1" applyBorder="1" applyAlignment="1" applyProtection="1">
      <alignment horizontal="center"/>
    </xf>
    <xf numFmtId="0" fontId="0" fillId="5" borderId="21" xfId="0" applyFill="1" applyBorder="1" applyAlignment="1" applyProtection="1">
      <alignment horizontal="center"/>
    </xf>
    <xf numFmtId="0" fontId="0" fillId="5" borderId="29" xfId="0" applyFill="1" applyBorder="1" applyAlignment="1" applyProtection="1">
      <alignment horizontal="center"/>
    </xf>
    <xf numFmtId="0" fontId="0" fillId="5" borderId="15" xfId="0" applyFill="1" applyBorder="1" applyAlignment="1" applyProtection="1">
      <alignment horizontal="center"/>
    </xf>
    <xf numFmtId="0" fontId="0" fillId="5" borderId="28" xfId="0" applyFill="1" applyBorder="1" applyAlignment="1" applyProtection="1">
      <alignment horizontal="center"/>
    </xf>
    <xf numFmtId="0" fontId="36" fillId="3" borderId="16" xfId="0" applyFont="1" applyFill="1" applyBorder="1" applyAlignment="1" applyProtection="1">
      <alignment horizontal="center" vertical="center"/>
    </xf>
    <xf numFmtId="0" fontId="36" fillId="3" borderId="12" xfId="0" applyFont="1" applyFill="1" applyBorder="1" applyAlignment="1" applyProtection="1">
      <alignment horizontal="center" vertical="center"/>
    </xf>
    <xf numFmtId="0" fontId="23" fillId="3" borderId="57" xfId="0" applyFont="1" applyFill="1" applyBorder="1" applyAlignment="1" applyProtection="1">
      <alignment horizontal="center" vertical="center" wrapText="1"/>
    </xf>
    <xf numFmtId="0" fontId="23" fillId="3" borderId="20" xfId="0" applyFont="1" applyFill="1" applyBorder="1" applyAlignment="1" applyProtection="1">
      <alignment horizontal="center" vertical="center" wrapText="1"/>
    </xf>
    <xf numFmtId="0" fontId="37" fillId="3" borderId="36" xfId="0" applyFont="1" applyFill="1" applyBorder="1" applyAlignment="1" applyProtection="1">
      <alignment horizontal="center" vertical="center" wrapText="1"/>
    </xf>
    <xf numFmtId="0" fontId="37" fillId="3" borderId="38" xfId="0" applyFont="1" applyFill="1" applyBorder="1" applyAlignment="1" applyProtection="1">
      <alignment horizontal="center" vertical="center" wrapText="1"/>
    </xf>
    <xf numFmtId="0" fontId="37" fillId="3" borderId="37" xfId="0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6" fillId="3" borderId="10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6" fillId="4" borderId="6" xfId="0" applyFont="1" applyFill="1" applyBorder="1" applyAlignment="1" applyProtection="1">
      <alignment horizontal="center" vertical="center"/>
    </xf>
    <xf numFmtId="0" fontId="6" fillId="4" borderId="7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/>
    </xf>
    <xf numFmtId="0" fontId="24" fillId="4" borderId="4" xfId="0" applyFont="1" applyFill="1" applyBorder="1" applyAlignment="1" applyProtection="1">
      <alignment horizontal="center" vertical="center"/>
    </xf>
    <xf numFmtId="0" fontId="24" fillId="4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16" fillId="3" borderId="9" xfId="0" applyFont="1" applyFill="1" applyBorder="1" applyAlignment="1" applyProtection="1">
      <alignment horizontal="center" vertical="center"/>
    </xf>
    <xf numFmtId="0" fontId="16" fillId="3" borderId="10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7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16" fillId="3" borderId="1" xfId="0" applyFont="1" applyFill="1" applyBorder="1" applyAlignment="1" applyProtection="1">
      <alignment horizontal="center" vertical="center"/>
    </xf>
    <xf numFmtId="0" fontId="16" fillId="3" borderId="2" xfId="0" applyFont="1" applyFill="1" applyBorder="1" applyAlignment="1" applyProtection="1">
      <alignment horizontal="center" vertical="center"/>
    </xf>
    <xf numFmtId="0" fontId="16" fillId="3" borderId="3" xfId="0" applyFont="1" applyFill="1" applyBorder="1" applyAlignment="1" applyProtection="1">
      <alignment horizontal="center" vertical="center"/>
    </xf>
    <xf numFmtId="0" fontId="16" fillId="3" borderId="11" xfId="0" applyFont="1" applyFill="1" applyBorder="1" applyAlignment="1" applyProtection="1">
      <alignment horizontal="center" vertical="center"/>
    </xf>
    <xf numFmtId="0" fontId="24" fillId="4" borderId="1" xfId="0" applyFont="1" applyFill="1" applyBorder="1" applyAlignment="1" applyProtection="1">
      <alignment horizontal="center" vertical="center"/>
    </xf>
    <xf numFmtId="0" fontId="24" fillId="4" borderId="2" xfId="0" applyFont="1" applyFill="1" applyBorder="1" applyAlignment="1" applyProtection="1">
      <alignment horizontal="center" vertical="center"/>
    </xf>
    <xf numFmtId="0" fontId="27" fillId="3" borderId="26" xfId="0" applyFont="1" applyFill="1" applyBorder="1" applyAlignment="1" applyProtection="1">
      <alignment horizontal="center" vertical="center"/>
    </xf>
    <xf numFmtId="0" fontId="27" fillId="3" borderId="27" xfId="0" applyFont="1" applyFill="1" applyBorder="1" applyAlignment="1" applyProtection="1">
      <alignment horizontal="center" vertical="center"/>
    </xf>
    <xf numFmtId="0" fontId="16" fillId="3" borderId="9" xfId="0" applyFont="1" applyFill="1" applyBorder="1" applyAlignment="1" applyProtection="1">
      <alignment horizontal="center" vertical="center" wrapText="1"/>
    </xf>
    <xf numFmtId="0" fontId="16" fillId="3" borderId="10" xfId="0" applyFont="1" applyFill="1" applyBorder="1" applyAlignment="1" applyProtection="1">
      <alignment horizontal="center" vertical="center" wrapText="1"/>
    </xf>
    <xf numFmtId="0" fontId="11" fillId="3" borderId="20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9" fillId="3" borderId="13" xfId="0" applyFont="1" applyFill="1" applyBorder="1" applyAlignment="1" applyProtection="1">
      <alignment horizontal="center" vertical="center"/>
    </xf>
    <xf numFmtId="0" fontId="19" fillId="3" borderId="31" xfId="0" applyFont="1" applyFill="1" applyBorder="1" applyAlignment="1" applyProtection="1">
      <alignment horizontal="center" vertical="center"/>
    </xf>
    <xf numFmtId="0" fontId="19" fillId="3" borderId="12" xfId="0" applyFont="1" applyFill="1" applyBorder="1" applyAlignment="1" applyProtection="1">
      <alignment horizontal="center" vertical="center"/>
    </xf>
    <xf numFmtId="0" fontId="19" fillId="3" borderId="30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0" fontId="4" fillId="3" borderId="55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56" xfId="0" applyFont="1" applyFill="1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30" xfId="0" applyFont="1" applyFill="1" applyBorder="1" applyAlignment="1" applyProtection="1">
      <alignment horizontal="center" vertical="center" wrapText="1"/>
    </xf>
    <xf numFmtId="0" fontId="28" fillId="3" borderId="28" xfId="0" applyFont="1" applyFill="1" applyBorder="1" applyAlignment="1" applyProtection="1">
      <alignment horizontal="center" vertical="center" wrapText="1"/>
    </xf>
    <xf numFmtId="0" fontId="28" fillId="3" borderId="51" xfId="0" applyFont="1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 applyProtection="1">
      <alignment horizontal="center" vertical="center" wrapText="1"/>
    </xf>
    <xf numFmtId="0" fontId="16" fillId="3" borderId="30" xfId="0" applyFont="1" applyFill="1" applyBorder="1" applyAlignment="1" applyProtection="1">
      <alignment horizontal="center" vertical="center" wrapText="1"/>
    </xf>
    <xf numFmtId="0" fontId="16" fillId="3" borderId="56" xfId="0" applyFont="1" applyFill="1" applyBorder="1" applyAlignment="1" applyProtection="1">
      <alignment horizontal="center" vertical="center" wrapText="1"/>
    </xf>
    <xf numFmtId="0" fontId="16" fillId="3" borderId="49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24" xfId="0" applyFont="1" applyFill="1" applyBorder="1" applyAlignment="1" applyProtection="1">
      <alignment horizontal="center" vertical="center"/>
    </xf>
    <xf numFmtId="0" fontId="4" fillId="3" borderId="27" xfId="0" applyFont="1" applyFill="1" applyBorder="1" applyAlignment="1" applyProtection="1">
      <alignment horizontal="center" vertical="center"/>
    </xf>
    <xf numFmtId="0" fontId="4" fillId="3" borderId="28" xfId="0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</xf>
    <xf numFmtId="0" fontId="28" fillId="3" borderId="12" xfId="0" applyFont="1" applyFill="1" applyBorder="1" applyAlignment="1" applyProtection="1">
      <alignment horizontal="center" vertical="center" wrapText="1"/>
    </xf>
    <xf numFmtId="0" fontId="28" fillId="3" borderId="30" xfId="0" applyFont="1" applyFill="1" applyBorder="1" applyAlignment="1" applyProtection="1">
      <alignment horizontal="center" vertical="center" wrapText="1"/>
    </xf>
    <xf numFmtId="0" fontId="24" fillId="3" borderId="30" xfId="0" applyFont="1" applyFill="1" applyBorder="1" applyAlignment="1" applyProtection="1">
      <alignment horizontal="center" vertical="center" wrapText="1"/>
    </xf>
    <xf numFmtId="0" fontId="24" fillId="3" borderId="45" xfId="0" applyFont="1" applyFill="1" applyBorder="1" applyAlignment="1" applyProtection="1">
      <alignment horizontal="center" vertical="center" wrapText="1"/>
    </xf>
    <xf numFmtId="0" fontId="34" fillId="3" borderId="31" xfId="0" applyFont="1" applyFill="1" applyBorder="1" applyAlignment="1" applyProtection="1">
      <alignment horizontal="center" vertical="center" wrapText="1"/>
    </xf>
    <xf numFmtId="0" fontId="34" fillId="3" borderId="43" xfId="0" applyFont="1" applyFill="1" applyBorder="1" applyAlignment="1" applyProtection="1">
      <alignment horizontal="center" vertical="center" wrapText="1"/>
    </xf>
    <xf numFmtId="0" fontId="34" fillId="3" borderId="21" xfId="0" applyFont="1" applyFill="1" applyBorder="1" applyAlignment="1" applyProtection="1">
      <alignment horizontal="center" vertical="center" wrapText="1"/>
    </xf>
    <xf numFmtId="0" fontId="34" fillId="3" borderId="5" xfId="0" applyFont="1" applyFill="1" applyBorder="1" applyAlignment="1" applyProtection="1">
      <alignment horizontal="center" vertical="center" wrapText="1"/>
    </xf>
    <xf numFmtId="0" fontId="24" fillId="3" borderId="13" xfId="0" applyFont="1" applyFill="1" applyBorder="1" applyAlignment="1" applyProtection="1">
      <alignment horizontal="center" vertical="center"/>
    </xf>
    <xf numFmtId="0" fontId="24" fillId="3" borderId="39" xfId="0" applyFont="1" applyFill="1" applyBorder="1" applyAlignment="1" applyProtection="1">
      <alignment horizontal="center" vertical="center"/>
    </xf>
    <xf numFmtId="0" fontId="24" fillId="3" borderId="40" xfId="0" applyFont="1" applyFill="1" applyBorder="1" applyAlignment="1" applyProtection="1">
      <alignment horizontal="center" vertical="center"/>
    </xf>
    <xf numFmtId="0" fontId="3" fillId="3" borderId="32" xfId="0" applyFont="1" applyFill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center" vertical="center"/>
    </xf>
    <xf numFmtId="0" fontId="24" fillId="3" borderId="14" xfId="0" applyFont="1" applyFill="1" applyBorder="1" applyAlignment="1" applyProtection="1">
      <alignment horizontal="center" vertical="center" wrapText="1"/>
    </xf>
    <xf numFmtId="0" fontId="28" fillId="3" borderId="14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/>
    </xf>
    <xf numFmtId="0" fontId="18" fillId="4" borderId="38" xfId="0" applyFont="1" applyFill="1" applyBorder="1" applyAlignment="1">
      <alignment horizontal="center" vertical="center"/>
    </xf>
    <xf numFmtId="0" fontId="18" fillId="4" borderId="37" xfId="0" applyFont="1" applyFill="1" applyBorder="1" applyAlignment="1">
      <alignment horizontal="center" vertical="center"/>
    </xf>
    <xf numFmtId="0" fontId="18" fillId="6" borderId="36" xfId="0" applyFont="1" applyFill="1" applyBorder="1" applyAlignment="1">
      <alignment horizontal="center" vertical="center"/>
    </xf>
    <xf numFmtId="0" fontId="18" fillId="6" borderId="38" xfId="0" applyFont="1" applyFill="1" applyBorder="1" applyAlignment="1">
      <alignment horizontal="center" vertical="center"/>
    </xf>
    <xf numFmtId="0" fontId="18" fillId="6" borderId="37" xfId="0" applyFont="1" applyFill="1" applyBorder="1" applyAlignment="1">
      <alignment horizontal="center" vertical="center"/>
    </xf>
    <xf numFmtId="0" fontId="18" fillId="4" borderId="53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 wrapText="1"/>
    </xf>
    <xf numFmtId="1" fontId="6" fillId="3" borderId="7" xfId="0" applyNumberFormat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7" xfId="0" applyNumberFormat="1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20" fillId="6" borderId="36" xfId="0" applyFont="1" applyFill="1" applyBorder="1" applyAlignment="1">
      <alignment horizontal="center" vertical="center"/>
    </xf>
    <xf numFmtId="0" fontId="20" fillId="6" borderId="38" xfId="0" applyFont="1" applyFill="1" applyBorder="1" applyAlignment="1">
      <alignment horizontal="center" vertical="center"/>
    </xf>
    <xf numFmtId="0" fontId="20" fillId="6" borderId="3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9">
    <dxf>
      <fill>
        <patternFill patternType="solid">
          <bgColor rgb="FFD9E5C1"/>
        </patternFill>
      </fill>
    </dxf>
    <dxf>
      <fill>
        <patternFill>
          <bgColor rgb="FFD9E5C1"/>
        </patternFill>
      </fill>
    </dxf>
    <dxf>
      <font>
        <color theme="6" tint="-0.24994659260841701"/>
      </font>
    </dxf>
    <dxf>
      <font>
        <color rgb="FF92D050"/>
      </font>
      <fill>
        <patternFill patternType="none">
          <bgColor auto="1"/>
        </patternFill>
      </fill>
    </dxf>
    <dxf>
      <font>
        <color theme="6" tint="-0.24994659260841701"/>
      </font>
    </dxf>
    <dxf>
      <font>
        <color rgb="FFC00000"/>
      </font>
    </dxf>
    <dxf>
      <font>
        <color theme="6" tint="-0.499984740745262"/>
      </font>
    </dxf>
    <dxf>
      <font>
        <color theme="6" tint="-0.499984740745262"/>
      </font>
    </dxf>
    <dxf>
      <font>
        <condense val="0"/>
        <extend val="0"/>
        <color rgb="FF9C0006"/>
      </font>
    </dxf>
  </dxfs>
  <tableStyles count="0" defaultTableStyle="TableStyleMedium9" defaultPivotStyle="PivotStyleLight16"/>
  <colors>
    <mruColors>
      <color rgb="FFD9E5C1"/>
      <color rgb="FFFEFFCD"/>
      <color rgb="FFF4FADE"/>
      <color rgb="FFC2D69A"/>
      <color rgb="FFFFCC66"/>
      <color rgb="FFF2F2F2"/>
      <color rgb="FF66A03A"/>
      <color rgb="FFEDF6E6"/>
      <color rgb="FF7CBE4A"/>
      <color rgb="FFE6F3D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268941</xdr:colOff>
      <xdr:row>3</xdr:row>
      <xdr:rowOff>44823</xdr:rowOff>
    </xdr:from>
    <xdr:to>
      <xdr:col>1</xdr:col>
      <xdr:colOff>347382</xdr:colOff>
      <xdr:row>4</xdr:row>
      <xdr:rowOff>78441</xdr:rowOff>
    </xdr:to>
    <xdr:sp macro="" textlink="">
      <xdr:nvSpPr>
        <xdr:cNvPr id="8" name="Strzałka w dół 7"/>
        <xdr:cNvSpPr/>
      </xdr:nvSpPr>
      <xdr:spPr>
        <a:xfrm>
          <a:off x="425823" y="739588"/>
          <a:ext cx="78441" cy="280147"/>
        </a:xfrm>
        <a:prstGeom prst="downArrow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21</xdr:col>
      <xdr:colOff>78442</xdr:colOff>
      <xdr:row>48</xdr:row>
      <xdr:rowOff>44823</xdr:rowOff>
    </xdr:from>
    <xdr:to>
      <xdr:col>22</xdr:col>
      <xdr:colOff>403412</xdr:colOff>
      <xdr:row>49</xdr:row>
      <xdr:rowOff>156881</xdr:rowOff>
    </xdr:to>
    <xdr:sp macro="" textlink="">
      <xdr:nvSpPr>
        <xdr:cNvPr id="9" name="Strzałka w prawo 8"/>
        <xdr:cNvSpPr/>
      </xdr:nvSpPr>
      <xdr:spPr>
        <a:xfrm>
          <a:off x="10074089" y="10824882"/>
          <a:ext cx="750794" cy="291352"/>
        </a:xfrm>
        <a:prstGeom prst="rightArrow">
          <a:avLst/>
        </a:prstGeom>
        <a:solidFill>
          <a:schemeClr val="accent3">
            <a:lumMod val="75000"/>
          </a:schemeClr>
        </a:solidFill>
        <a:ln>
          <a:solidFill>
            <a:schemeClr val="accent3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80"/>
  <sheetViews>
    <sheetView tabSelected="1" topLeftCell="B1" zoomScale="85" zoomScaleNormal="85" workbookViewId="0">
      <selection activeCell="S62" sqref="S62"/>
    </sheetView>
  </sheetViews>
  <sheetFormatPr defaultRowHeight="15"/>
  <cols>
    <col min="1" max="1" width="2" customWidth="1"/>
    <col min="2" max="2" width="8.375" customWidth="1"/>
    <col min="3" max="3" width="6.25" customWidth="1"/>
    <col min="4" max="4" width="17.625" customWidth="1"/>
    <col min="5" max="7" width="6.625" customWidth="1"/>
    <col min="8" max="13" width="4.625" style="1" customWidth="1"/>
    <col min="14" max="15" width="5.625" customWidth="1"/>
    <col min="16" max="16" width="6.625" style="4" customWidth="1"/>
    <col min="17" max="18" width="6.625" style="5" customWidth="1"/>
    <col min="19" max="19" width="6.375" style="5" customWidth="1"/>
    <col min="20" max="20" width="6.625" customWidth="1"/>
    <col min="21" max="22" width="5.625" customWidth="1"/>
    <col min="23" max="27" width="6.625" customWidth="1"/>
    <col min="28" max="29" width="5.625" customWidth="1"/>
  </cols>
  <sheetData>
    <row r="1" spans="1:33" ht="15.75" thickBot="1">
      <c r="B1" s="81"/>
      <c r="C1" s="81"/>
      <c r="D1" s="81"/>
      <c r="E1" s="81"/>
      <c r="F1" s="81"/>
      <c r="G1" s="81"/>
      <c r="H1" s="82"/>
      <c r="I1" s="82"/>
      <c r="J1" s="82"/>
      <c r="K1" s="82"/>
      <c r="L1" s="82"/>
      <c r="M1" s="82"/>
      <c r="N1" s="81"/>
      <c r="O1" s="81"/>
      <c r="P1" s="83"/>
      <c r="Q1" s="84"/>
      <c r="R1" s="84"/>
      <c r="S1" s="84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</row>
    <row r="2" spans="1:33" ht="20.100000000000001" customHeight="1">
      <c r="B2" s="229" t="s">
        <v>181</v>
      </c>
      <c r="C2" s="227" t="s">
        <v>180</v>
      </c>
      <c r="D2" s="225" t="s">
        <v>179</v>
      </c>
      <c r="E2" s="279" t="s">
        <v>32</v>
      </c>
      <c r="F2" s="279"/>
      <c r="G2" s="280"/>
      <c r="H2" s="267" t="s">
        <v>33</v>
      </c>
      <c r="I2" s="267"/>
      <c r="J2" s="267"/>
      <c r="K2" s="267"/>
      <c r="L2" s="267"/>
      <c r="M2" s="267"/>
      <c r="N2" s="267"/>
      <c r="O2" s="268"/>
      <c r="P2" s="295" t="s">
        <v>162</v>
      </c>
      <c r="Q2" s="296"/>
      <c r="R2" s="296"/>
      <c r="S2" s="296"/>
      <c r="T2" s="296"/>
      <c r="U2" s="296"/>
      <c r="V2" s="297"/>
      <c r="W2" s="295" t="s">
        <v>163</v>
      </c>
      <c r="X2" s="296"/>
      <c r="Y2" s="296"/>
      <c r="Z2" s="296"/>
      <c r="AA2" s="296"/>
      <c r="AB2" s="296"/>
      <c r="AC2" s="297"/>
      <c r="AD2" s="85"/>
      <c r="AE2" s="2"/>
      <c r="AF2" s="2"/>
      <c r="AG2" s="2"/>
    </row>
    <row r="3" spans="1:33" ht="20.100000000000001" customHeight="1">
      <c r="B3" s="230"/>
      <c r="C3" s="228"/>
      <c r="D3" s="226"/>
      <c r="E3" s="281"/>
      <c r="F3" s="281"/>
      <c r="G3" s="282"/>
      <c r="H3" s="269"/>
      <c r="I3" s="269"/>
      <c r="J3" s="269"/>
      <c r="K3" s="269"/>
      <c r="L3" s="269"/>
      <c r="M3" s="269"/>
      <c r="N3" s="269"/>
      <c r="O3" s="270"/>
      <c r="P3" s="257" t="s">
        <v>144</v>
      </c>
      <c r="Q3" s="258"/>
      <c r="R3" s="258"/>
      <c r="S3" s="292" t="s">
        <v>158</v>
      </c>
      <c r="T3" s="293"/>
      <c r="U3" s="293"/>
      <c r="V3" s="294"/>
      <c r="W3" s="257" t="s">
        <v>144</v>
      </c>
      <c r="X3" s="258"/>
      <c r="Y3" s="258"/>
      <c r="Z3" s="292" t="s">
        <v>158</v>
      </c>
      <c r="AA3" s="293"/>
      <c r="AB3" s="293"/>
      <c r="AC3" s="294"/>
      <c r="AD3" s="81"/>
    </row>
    <row r="4" spans="1:33" s="6" customFormat="1" ht="20.100000000000001" customHeight="1">
      <c r="A4" s="34"/>
      <c r="B4" s="230"/>
      <c r="C4" s="228"/>
      <c r="D4" s="226"/>
      <c r="E4" s="273" t="s">
        <v>166</v>
      </c>
      <c r="F4" s="271" t="s">
        <v>177</v>
      </c>
      <c r="G4" s="271" t="s">
        <v>178</v>
      </c>
      <c r="H4" s="250" t="s">
        <v>134</v>
      </c>
      <c r="I4" s="250"/>
      <c r="J4" s="250"/>
      <c r="K4" s="250"/>
      <c r="L4" s="250"/>
      <c r="M4" s="250"/>
      <c r="N4" s="275" t="s">
        <v>60</v>
      </c>
      <c r="O4" s="277" t="s">
        <v>61</v>
      </c>
      <c r="P4" s="261" t="s">
        <v>165</v>
      </c>
      <c r="Q4" s="265" t="s">
        <v>45</v>
      </c>
      <c r="R4" s="263" t="s">
        <v>46</v>
      </c>
      <c r="S4" s="286" t="s">
        <v>159</v>
      </c>
      <c r="T4" s="284" t="s">
        <v>142</v>
      </c>
      <c r="U4" s="288" t="s">
        <v>167</v>
      </c>
      <c r="V4" s="289"/>
      <c r="W4" s="261" t="s">
        <v>165</v>
      </c>
      <c r="X4" s="265" t="s">
        <v>45</v>
      </c>
      <c r="Y4" s="265" t="s">
        <v>46</v>
      </c>
      <c r="Z4" s="298" t="s">
        <v>159</v>
      </c>
      <c r="AA4" s="299" t="s">
        <v>142</v>
      </c>
      <c r="AB4" s="288" t="s">
        <v>168</v>
      </c>
      <c r="AC4" s="289"/>
      <c r="AD4" s="86"/>
    </row>
    <row r="5" spans="1:33" ht="20.100000000000001" customHeight="1" thickBot="1">
      <c r="B5" s="231"/>
      <c r="C5" s="228"/>
      <c r="D5" s="226"/>
      <c r="E5" s="274"/>
      <c r="F5" s="272"/>
      <c r="G5" s="272"/>
      <c r="H5" s="87" t="s">
        <v>34</v>
      </c>
      <c r="I5" s="87" t="s">
        <v>35</v>
      </c>
      <c r="J5" s="87" t="s">
        <v>59</v>
      </c>
      <c r="K5" s="87" t="s">
        <v>58</v>
      </c>
      <c r="L5" s="87" t="s">
        <v>112</v>
      </c>
      <c r="M5" s="87" t="s">
        <v>131</v>
      </c>
      <c r="N5" s="276"/>
      <c r="O5" s="278"/>
      <c r="P5" s="262"/>
      <c r="Q5" s="266"/>
      <c r="R5" s="264"/>
      <c r="S5" s="287"/>
      <c r="T5" s="285"/>
      <c r="U5" s="290"/>
      <c r="V5" s="291"/>
      <c r="W5" s="262"/>
      <c r="X5" s="266"/>
      <c r="Y5" s="266"/>
      <c r="Z5" s="286"/>
      <c r="AA5" s="285"/>
      <c r="AB5" s="290"/>
      <c r="AC5" s="291"/>
      <c r="AD5" s="81"/>
    </row>
    <row r="6" spans="1:33" ht="15.95" customHeight="1" thickBot="1">
      <c r="B6" s="191"/>
      <c r="C6" s="192"/>
      <c r="D6" s="193"/>
      <c r="E6" s="194"/>
      <c r="F6" s="195"/>
      <c r="G6" s="195"/>
      <c r="H6" s="196"/>
      <c r="I6" s="196"/>
      <c r="J6" s="196"/>
      <c r="K6" s="196"/>
      <c r="L6" s="196"/>
      <c r="M6" s="196"/>
      <c r="N6" s="197"/>
      <c r="O6" s="198"/>
      <c r="P6" s="199"/>
      <c r="Q6" s="200"/>
      <c r="R6" s="200"/>
      <c r="S6" s="201"/>
      <c r="T6" s="202"/>
      <c r="U6" s="203"/>
      <c r="V6" s="204"/>
      <c r="W6" s="199"/>
      <c r="X6" s="200"/>
      <c r="Y6" s="200"/>
      <c r="Z6" s="201"/>
      <c r="AA6" s="202"/>
      <c r="AB6" s="203"/>
      <c r="AC6" s="204"/>
      <c r="AD6" s="81"/>
    </row>
    <row r="7" spans="1:33" s="2" customFormat="1" ht="19.5" customHeight="1">
      <c r="B7" s="208">
        <v>1</v>
      </c>
      <c r="C7" s="139" t="s">
        <v>174</v>
      </c>
      <c r="D7" s="140" t="s">
        <v>135</v>
      </c>
      <c r="E7" s="141">
        <f>'baza dropów'!D4</f>
        <v>414.024</v>
      </c>
      <c r="F7" s="142">
        <f>'baza dropów'!E4</f>
        <v>144.4</v>
      </c>
      <c r="G7" s="142">
        <f>'baza dropów'!F4</f>
        <v>881</v>
      </c>
      <c r="H7" s="20">
        <v>217</v>
      </c>
      <c r="I7" s="20">
        <v>186</v>
      </c>
      <c r="J7" s="20"/>
      <c r="K7" s="20"/>
      <c r="L7" s="21"/>
      <c r="M7" s="20"/>
      <c r="N7" s="143">
        <f t="shared" ref="N7:N32" si="0">H7*$Z$39+I7*$Z$40+J7*$Z$41+K7*$Z$42+L7*$Z$43+M7*$Z$44</f>
        <v>106.64000000000001</v>
      </c>
      <c r="O7" s="143">
        <f t="shared" ref="O7:O32" si="1">$Q$56*25*(H7+I7+J7+K7+L7+M7)</f>
        <v>181.35</v>
      </c>
      <c r="P7" s="144">
        <f>E7-N7-'baza dropów'!C4</f>
        <v>257.38400000000001</v>
      </c>
      <c r="Q7" s="145">
        <f>F7-N7-'baza dropów'!C4</f>
        <v>-12.240000000000009</v>
      </c>
      <c r="R7" s="146">
        <f>G7-N7-'baza dropów'!C4</f>
        <v>724.36</v>
      </c>
      <c r="S7" s="147">
        <f>E7/(N7+'baza dropów'!C4)</f>
        <v>2.6431562819203265</v>
      </c>
      <c r="T7" s="148">
        <f>'baza dropów'!G4/(N7+'baza dropów'!C4)</f>
        <v>0.74502042900919307</v>
      </c>
      <c r="U7" s="149">
        <f>'baza dropów'!H4/N7</f>
        <v>67.798199549887457</v>
      </c>
      <c r="V7" s="150">
        <f>'baza dropów'!H4/(N7+'baza dropów'!C4)</f>
        <v>46.156792645556685</v>
      </c>
      <c r="W7" s="151">
        <f t="shared" ref="W7:W32" si="2">P7-O7</f>
        <v>76.03400000000002</v>
      </c>
      <c r="X7" s="145">
        <f t="shared" ref="X7:X32" si="3">Q7-O7</f>
        <v>-193.59</v>
      </c>
      <c r="Y7" s="145">
        <f t="shared" ref="Y7:Y32" si="4">R7-O7</f>
        <v>543.01</v>
      </c>
      <c r="Z7" s="152">
        <f>E7/(N7+O7+'baza dropów'!C4)</f>
        <v>1.2249593183230272</v>
      </c>
      <c r="AA7" s="148">
        <f>'baza dropów'!G4/(N7+O7+'baza dropów'!C4)</f>
        <v>0.34527648747004352</v>
      </c>
      <c r="AB7" s="149">
        <f>'baza dropów'!H4/(N7+O7)</f>
        <v>25.105038369387824</v>
      </c>
      <c r="AC7" s="150">
        <f>'baza dropów'!H4/(N7+O7+'baza dropów'!C4)</f>
        <v>21.391165419095238</v>
      </c>
      <c r="AD7" s="88"/>
      <c r="AE7" s="36"/>
      <c r="AF7" s="11"/>
    </row>
    <row r="8" spans="1:33" s="2" customFormat="1" ht="20.100000000000001" customHeight="1">
      <c r="B8" s="208">
        <v>2</v>
      </c>
      <c r="C8" s="153" t="s">
        <v>174</v>
      </c>
      <c r="D8" s="154" t="s">
        <v>62</v>
      </c>
      <c r="E8" s="155">
        <f>'baza dropów'!D5</f>
        <v>999.69100000000003</v>
      </c>
      <c r="F8" s="156">
        <f>'baza dropów'!E5</f>
        <v>222</v>
      </c>
      <c r="G8" s="156">
        <f>'baza dropów'!F5</f>
        <v>2085</v>
      </c>
      <c r="H8" s="22">
        <v>413</v>
      </c>
      <c r="I8" s="22"/>
      <c r="J8" s="22"/>
      <c r="K8" s="22"/>
      <c r="L8" s="22"/>
      <c r="M8" s="22"/>
      <c r="N8" s="157">
        <f t="shared" si="0"/>
        <v>107.38000000000001</v>
      </c>
      <c r="O8" s="157">
        <f t="shared" si="1"/>
        <v>185.85</v>
      </c>
      <c r="P8" s="158">
        <f>E8-N8-'baza dropów'!C5</f>
        <v>392.31100000000004</v>
      </c>
      <c r="Q8" s="159">
        <f>F8-N8-'baza dropów'!C5</f>
        <v>-385.38</v>
      </c>
      <c r="R8" s="160">
        <f>G8-N8-'baza dropów'!C5</f>
        <v>1477.62</v>
      </c>
      <c r="S8" s="161">
        <f>E8/(N8+'baza dropów'!C5)</f>
        <v>1.645907010438276</v>
      </c>
      <c r="T8" s="162">
        <f>'baza dropów'!G5/(N8+'baza dropów'!C5)</f>
        <v>0.63123579966413124</v>
      </c>
      <c r="U8" s="163">
        <f>'baza dropów'!H5/N8</f>
        <v>25.628608679456136</v>
      </c>
      <c r="V8" s="164">
        <f>'baza dropów'!H5/(N8+'baza dropów'!C5)</f>
        <v>4.5309361519971025</v>
      </c>
      <c r="W8" s="165">
        <f t="shared" si="2"/>
        <v>206.46100000000004</v>
      </c>
      <c r="X8" s="159">
        <f t="shared" si="3"/>
        <v>-571.23</v>
      </c>
      <c r="Y8" s="159">
        <f t="shared" si="4"/>
        <v>1291.77</v>
      </c>
      <c r="Z8" s="166">
        <f>E8/(N8+O8+'baza dropów'!C5)</f>
        <v>1.2602788598514933</v>
      </c>
      <c r="AA8" s="162">
        <f>'baza dropów'!G5/(N8+O8+'baza dropów'!C5)</f>
        <v>0.4833402670095685</v>
      </c>
      <c r="AB8" s="163">
        <f>'baza dropów'!H5/(N8+O8)</f>
        <v>9.3851243051529512</v>
      </c>
      <c r="AC8" s="164">
        <f>'baza dropów'!H5/(N8+O8+'baza dropów'!C5)</f>
        <v>3.4693594543827135</v>
      </c>
      <c r="AD8" s="88"/>
      <c r="AE8" s="36"/>
      <c r="AF8" s="11"/>
    </row>
    <row r="9" spans="1:33" ht="20.100000000000001" customHeight="1">
      <c r="B9" s="208">
        <v>3</v>
      </c>
      <c r="C9" s="153" t="s">
        <v>174</v>
      </c>
      <c r="D9" s="154" t="s">
        <v>139</v>
      </c>
      <c r="E9" s="155">
        <f>'baza dropów'!D6</f>
        <v>564.03600000000006</v>
      </c>
      <c r="F9" s="156">
        <f>'baza dropów'!E6</f>
        <v>109.7</v>
      </c>
      <c r="G9" s="156">
        <f>'baza dropów'!F6</f>
        <v>1240</v>
      </c>
      <c r="H9" s="22">
        <v>267</v>
      </c>
      <c r="I9" s="22">
        <v>132</v>
      </c>
      <c r="J9" s="22"/>
      <c r="K9" s="22">
        <v>8</v>
      </c>
      <c r="L9" s="22"/>
      <c r="M9" s="22"/>
      <c r="N9" s="157">
        <f t="shared" si="0"/>
        <v>134.5</v>
      </c>
      <c r="O9" s="157">
        <f t="shared" si="1"/>
        <v>183.14999999999998</v>
      </c>
      <c r="P9" s="158">
        <f>E9-N9-'baza dropów'!C6</f>
        <v>329.53600000000006</v>
      </c>
      <c r="Q9" s="159">
        <f>F9-N9-'baza dropów'!C6</f>
        <v>-124.8</v>
      </c>
      <c r="R9" s="160">
        <f>G9-N9-'baza dropów'!C6</f>
        <v>1005.5</v>
      </c>
      <c r="S9" s="161">
        <f>E9/(N9+'baza dropów'!C6)</f>
        <v>2.4052707889125804</v>
      </c>
      <c r="T9" s="162">
        <f>'baza dropów'!G6/(N9+'baza dropów'!C6)</f>
        <v>0.9240938166311301</v>
      </c>
      <c r="U9" s="163">
        <f>'baza dropów'!H6/N9</f>
        <v>42.104089219330852</v>
      </c>
      <c r="V9" s="164">
        <f>'baza dropów'!H6/(N9+'baza dropów'!C6)</f>
        <v>24.149253731343283</v>
      </c>
      <c r="W9" s="165">
        <f t="shared" si="2"/>
        <v>146.38600000000008</v>
      </c>
      <c r="X9" s="159">
        <f t="shared" si="3"/>
        <v>-307.95</v>
      </c>
      <c r="Y9" s="159">
        <f t="shared" si="4"/>
        <v>822.35</v>
      </c>
      <c r="Z9" s="166">
        <f>E9/(N9+O9+'baza dropów'!C6)</f>
        <v>1.3504992218364662</v>
      </c>
      <c r="AA9" s="162">
        <f>'baza dropów'!G6/(N9+O9+'baza dropów'!C6)</f>
        <v>0.51885550101759859</v>
      </c>
      <c r="AB9" s="163">
        <f>'baza dropów'!H6/(N9+O9)</f>
        <v>17.827797890760273</v>
      </c>
      <c r="AC9" s="164">
        <f>'baza dropów'!H6/(N9+O9+'baza dropów'!C6)</f>
        <v>13.559200287321922</v>
      </c>
      <c r="AD9" s="88"/>
      <c r="AE9" s="36"/>
      <c r="AF9" s="11"/>
    </row>
    <row r="10" spans="1:33" ht="20.100000000000001" customHeight="1">
      <c r="B10" s="208">
        <v>4</v>
      </c>
      <c r="C10" s="153" t="s">
        <v>174</v>
      </c>
      <c r="D10" s="154" t="s">
        <v>63</v>
      </c>
      <c r="E10" s="155">
        <f>'baza dropów'!D7</f>
        <v>637.74900000000002</v>
      </c>
      <c r="F10" s="156">
        <f>'baza dropów'!E7</f>
        <v>167.1</v>
      </c>
      <c r="G10" s="156">
        <f>'baza dropów'!F7</f>
        <v>1271.5</v>
      </c>
      <c r="H10" s="22">
        <v>1078</v>
      </c>
      <c r="I10" s="22"/>
      <c r="J10" s="22"/>
      <c r="K10" s="22"/>
      <c r="L10" s="22"/>
      <c r="M10" s="22"/>
      <c r="N10" s="157">
        <f t="shared" si="0"/>
        <v>280.28000000000003</v>
      </c>
      <c r="O10" s="157">
        <f t="shared" si="1"/>
        <v>485.09999999999997</v>
      </c>
      <c r="P10" s="158">
        <f>E10-N10-'baza dropów'!C7</f>
        <v>292.46899999999999</v>
      </c>
      <c r="Q10" s="159">
        <f>F10-N10-'baza dropów'!C7</f>
        <v>-178.18000000000004</v>
      </c>
      <c r="R10" s="160">
        <f>G10-N10-'baza dropów'!C7</f>
        <v>926.22</v>
      </c>
      <c r="S10" s="161">
        <f>E10/(N10+'baza dropów'!C7)</f>
        <v>1.8470487720111213</v>
      </c>
      <c r="T10" s="162">
        <f>'baza dropów'!G7/(N10+'baza dropów'!C7)</f>
        <v>0.77241658943466163</v>
      </c>
      <c r="U10" s="163">
        <f>'baza dropów'!H7/N10</f>
        <v>31.076066790352503</v>
      </c>
      <c r="V10" s="164">
        <f>'baza dropów'!H7/(N10+'baza dropów'!C7)</f>
        <v>25.225903614457827</v>
      </c>
      <c r="W10" s="165">
        <f t="shared" si="2"/>
        <v>-192.63099999999997</v>
      </c>
      <c r="X10" s="159">
        <f t="shared" si="3"/>
        <v>-663.28</v>
      </c>
      <c r="Y10" s="159">
        <f t="shared" si="4"/>
        <v>441.12000000000006</v>
      </c>
      <c r="Z10" s="166">
        <f>E10/(N10+O10+'baza dropów'!C7)</f>
        <v>0.76802066523760204</v>
      </c>
      <c r="AA10" s="162">
        <f>'baza dropów'!G7/(N10+O10+'baza dropów'!C7)</f>
        <v>0.32117825573833664</v>
      </c>
      <c r="AB10" s="163">
        <f>'baza dropów'!H7/(N10+O10)</f>
        <v>11.379968120410776</v>
      </c>
      <c r="AC10" s="164">
        <f>'baza dropów'!H7/(N10+O10+'baza dropów'!C7)</f>
        <v>10.489173631349503</v>
      </c>
      <c r="AD10" s="88"/>
      <c r="AE10" s="36"/>
      <c r="AF10" s="11"/>
    </row>
    <row r="11" spans="1:33" s="3" customFormat="1" ht="20.100000000000001" customHeight="1">
      <c r="B11" s="208">
        <v>5</v>
      </c>
      <c r="C11" s="153" t="s">
        <v>174</v>
      </c>
      <c r="D11" s="154" t="s">
        <v>68</v>
      </c>
      <c r="E11" s="155">
        <f>'baza dropów'!D8</f>
        <v>731.35</v>
      </c>
      <c r="F11" s="156">
        <f>'baza dropów'!E8</f>
        <v>68</v>
      </c>
      <c r="G11" s="156">
        <f>'baza dropów'!F8</f>
        <v>920</v>
      </c>
      <c r="H11" s="22">
        <v>222</v>
      </c>
      <c r="I11" s="22"/>
      <c r="J11" s="22"/>
      <c r="K11" s="22">
        <v>65</v>
      </c>
      <c r="L11" s="22"/>
      <c r="M11" s="22"/>
      <c r="N11" s="157">
        <f t="shared" si="0"/>
        <v>296.92</v>
      </c>
      <c r="O11" s="157">
        <f t="shared" si="1"/>
        <v>129.14999999999998</v>
      </c>
      <c r="P11" s="158">
        <f>E11-N11-'baza dropów'!C8</f>
        <v>34.430000000000007</v>
      </c>
      <c r="Q11" s="159">
        <f>F11-N11-'baza dropów'!C8</f>
        <v>-628.92000000000007</v>
      </c>
      <c r="R11" s="160">
        <f>G11-N11-'baza dropów'!C8</f>
        <v>223.07999999999993</v>
      </c>
      <c r="S11" s="161">
        <f>E11/(N11+'baza dropów'!C8)</f>
        <v>1.0494030878723526</v>
      </c>
      <c r="T11" s="162">
        <f>'baza dropów'!G8/(N11+'baza dropów'!C8)</f>
        <v>0.25110486139011651</v>
      </c>
      <c r="U11" s="163">
        <f>'baza dropów'!H8/N11</f>
        <v>22.935470833894652</v>
      </c>
      <c r="V11" s="164">
        <f>'baza dropów'!H8/(N11+'baza dropów'!C8)</f>
        <v>9.7715663203811047</v>
      </c>
      <c r="W11" s="165">
        <f t="shared" si="2"/>
        <v>-94.71999999999997</v>
      </c>
      <c r="X11" s="159">
        <f t="shared" si="3"/>
        <v>-758.07</v>
      </c>
      <c r="Y11" s="159">
        <f t="shared" si="4"/>
        <v>93.92999999999995</v>
      </c>
      <c r="Z11" s="166">
        <f>E11/(N11+O11+'baza dropów'!C8)</f>
        <v>0.88533659375113494</v>
      </c>
      <c r="AA11" s="162">
        <f>'baza dropów'!G8/(N11+O11+'baza dropów'!C8)</f>
        <v>0.21184645369036523</v>
      </c>
      <c r="AB11" s="163">
        <f>'baza dropów'!H8/(N11+O11)</f>
        <v>15.983289130893985</v>
      </c>
      <c r="AC11" s="164">
        <f>'baza dropów'!H8/(N11+O11+'baza dropów'!C8)</f>
        <v>8.2438534264650709</v>
      </c>
      <c r="AD11" s="88"/>
      <c r="AE11" s="36"/>
      <c r="AF11" s="25"/>
    </row>
    <row r="12" spans="1:33" ht="20.100000000000001" customHeight="1">
      <c r="B12" s="208">
        <v>6</v>
      </c>
      <c r="C12" s="153" t="s">
        <v>174</v>
      </c>
      <c r="D12" s="154" t="s">
        <v>64</v>
      </c>
      <c r="E12" s="155">
        <f>'baza dropów'!D9</f>
        <v>1128.8580000000002</v>
      </c>
      <c r="F12" s="156">
        <f>'baza dropów'!E9</f>
        <v>210.1</v>
      </c>
      <c r="G12" s="156">
        <f>'baza dropów'!F9</f>
        <v>2482.5</v>
      </c>
      <c r="H12" s="22">
        <v>517</v>
      </c>
      <c r="I12" s="22">
        <v>97</v>
      </c>
      <c r="J12" s="22"/>
      <c r="K12" s="22"/>
      <c r="L12" s="22">
        <v>102</v>
      </c>
      <c r="M12" s="22"/>
      <c r="N12" s="157">
        <f t="shared" si="0"/>
        <v>315.64999999999998</v>
      </c>
      <c r="O12" s="157">
        <f t="shared" si="1"/>
        <v>322.2</v>
      </c>
      <c r="P12" s="158">
        <f>E12-N12-'baza dropów'!C9</f>
        <v>733.2080000000002</v>
      </c>
      <c r="Q12" s="159">
        <f>F12-N12-'baza dropów'!C9</f>
        <v>-185.54999999999998</v>
      </c>
      <c r="R12" s="160">
        <f>G12-N12-'baza dropów'!C9</f>
        <v>2086.85</v>
      </c>
      <c r="S12" s="161">
        <f>E12/(N12+'baza dropów'!C9)</f>
        <v>2.8531732591937327</v>
      </c>
      <c r="T12" s="162">
        <f>'baza dropów'!G9/(N12+'baza dropów'!C9)</f>
        <v>0.7013774800960445</v>
      </c>
      <c r="U12" s="163">
        <f>'baza dropów'!H9/N12</f>
        <v>44.416283858704261</v>
      </c>
      <c r="V12" s="164">
        <f>'baza dropów'!H9/(N12+'baza dropów'!C9)</f>
        <v>35.435359534942499</v>
      </c>
      <c r="W12" s="165">
        <f t="shared" si="2"/>
        <v>411.00800000000021</v>
      </c>
      <c r="X12" s="159">
        <f t="shared" si="3"/>
        <v>-507.75</v>
      </c>
      <c r="Y12" s="159">
        <f t="shared" si="4"/>
        <v>1764.6499999999999</v>
      </c>
      <c r="Z12" s="166">
        <f>E12/(N12+O12+'baza dropów'!C9)</f>
        <v>1.5725541547677095</v>
      </c>
      <c r="AA12" s="162">
        <f>'baza dropów'!G9/(N12+O12+'baza dropów'!C9)</f>
        <v>0.38657101065682248</v>
      </c>
      <c r="AB12" s="163">
        <f>'baza dropów'!H9/(N12+O12)</f>
        <v>21.980089362702834</v>
      </c>
      <c r="AC12" s="164">
        <f>'baza dropów'!H9/(N12+O12+'baza dropów'!C9)</f>
        <v>19.530542592463608</v>
      </c>
      <c r="AD12" s="88"/>
      <c r="AE12" s="36"/>
      <c r="AF12" s="11"/>
    </row>
    <row r="13" spans="1:33" ht="20.100000000000001" customHeight="1">
      <c r="B13" s="208">
        <v>7</v>
      </c>
      <c r="C13" s="153" t="s">
        <v>174</v>
      </c>
      <c r="D13" s="154" t="s">
        <v>70</v>
      </c>
      <c r="E13" s="155">
        <f>'baza dropów'!D10</f>
        <v>931.44800000000009</v>
      </c>
      <c r="F13" s="156">
        <f>'baza dropów'!E10</f>
        <v>183.4</v>
      </c>
      <c r="G13" s="156">
        <f>'baza dropów'!F10</f>
        <v>2055</v>
      </c>
      <c r="H13" s="22"/>
      <c r="I13" s="22"/>
      <c r="J13" s="22">
        <v>275</v>
      </c>
      <c r="K13" s="22"/>
      <c r="L13" s="22">
        <v>285</v>
      </c>
      <c r="M13" s="22"/>
      <c r="N13" s="157">
        <f t="shared" si="0"/>
        <v>917.2</v>
      </c>
      <c r="O13" s="157">
        <f t="shared" si="1"/>
        <v>251.99999999999997</v>
      </c>
      <c r="P13" s="158">
        <f>E13-N13-'baza dropów'!C10</f>
        <v>-885.75199999999995</v>
      </c>
      <c r="Q13" s="159">
        <f>F13-N13-'baza dropów'!C10</f>
        <v>-1633.8000000000002</v>
      </c>
      <c r="R13" s="160">
        <f>G13-N13-'baza dropów'!C10</f>
        <v>237.79999999999995</v>
      </c>
      <c r="S13" s="161">
        <f>E13/(N13+'baza dropów'!C10)</f>
        <v>0.5125731895223421</v>
      </c>
      <c r="T13" s="162">
        <f>'baza dropów'!G10/(N13+'baza dropów'!C10)</f>
        <v>0.11605767114241688</v>
      </c>
      <c r="U13" s="163">
        <f>'baza dropów'!H10/N13</f>
        <v>10.771914522459658</v>
      </c>
      <c r="V13" s="164">
        <f>'baza dropów'!H10/(N13+'baza dropów'!C10)</f>
        <v>5.4369359454105215</v>
      </c>
      <c r="W13" s="165">
        <f t="shared" si="2"/>
        <v>-1137.752</v>
      </c>
      <c r="X13" s="159">
        <f t="shared" si="3"/>
        <v>-1885.8000000000002</v>
      </c>
      <c r="Y13" s="159">
        <f t="shared" si="4"/>
        <v>-14.200000000000017</v>
      </c>
      <c r="Z13" s="166">
        <f>E13/(N13+O13+'baza dropów'!C10)</f>
        <v>0.45014884979702308</v>
      </c>
      <c r="AA13" s="162">
        <f>'baza dropów'!G10/(N13+O13+'baza dropów'!C10)</f>
        <v>0.10192344867581674</v>
      </c>
      <c r="AB13" s="163">
        <f>'baza dropów'!H10/(N13+O13)</f>
        <v>8.4502223742730074</v>
      </c>
      <c r="AC13" s="164">
        <f>'baza dropów'!H10/(N13+O13+'baza dropów'!C10)</f>
        <v>4.7747921902184425</v>
      </c>
      <c r="AD13" s="88"/>
      <c r="AE13" s="36"/>
      <c r="AF13" s="11"/>
    </row>
    <row r="14" spans="1:33" ht="20.100000000000001" customHeight="1">
      <c r="B14" s="208">
        <v>8</v>
      </c>
      <c r="C14" s="153" t="s">
        <v>174</v>
      </c>
      <c r="D14" s="154" t="s">
        <v>73</v>
      </c>
      <c r="E14" s="155">
        <f>'baza dropów'!D11</f>
        <v>877.32999999999993</v>
      </c>
      <c r="F14" s="156">
        <f>'baza dropów'!E11</f>
        <v>176.7</v>
      </c>
      <c r="G14" s="156">
        <f>'baza dropów'!F11</f>
        <v>1932.5</v>
      </c>
      <c r="H14" s="22">
        <v>800</v>
      </c>
      <c r="I14" s="22"/>
      <c r="J14" s="22">
        <v>150</v>
      </c>
      <c r="K14" s="22">
        <v>210</v>
      </c>
      <c r="L14" s="22">
        <v>600</v>
      </c>
      <c r="M14" s="22"/>
      <c r="N14" s="157">
        <f t="shared" si="0"/>
        <v>2156.8000000000002</v>
      </c>
      <c r="O14" s="157">
        <f t="shared" si="1"/>
        <v>791.99999999999989</v>
      </c>
      <c r="P14" s="158">
        <f>E14-N14-'baza dropów'!C11</f>
        <v>-1579.4700000000003</v>
      </c>
      <c r="Q14" s="159">
        <f>F14-N14-'baza dropów'!C11</f>
        <v>-2280.1000000000004</v>
      </c>
      <c r="R14" s="160">
        <f>G14-N14-'baza dropów'!C11</f>
        <v>-524.30000000000018</v>
      </c>
      <c r="S14" s="161">
        <f>E14/(N14+'baza dropów'!C11)</f>
        <v>0.35710273526538583</v>
      </c>
      <c r="T14" s="162">
        <f>'baza dropów'!G11/(N14+'baza dropów'!C11)</f>
        <v>7.2289156626506021E-2</v>
      </c>
      <c r="U14" s="163">
        <f>'baza dropów'!H11/N14</f>
        <v>8.9345326409495538</v>
      </c>
      <c r="V14" s="164">
        <f>'baza dropów'!H11/(N14+'baza dropów'!C11)</f>
        <v>7.8435363073917284</v>
      </c>
      <c r="W14" s="165">
        <f t="shared" si="2"/>
        <v>-2371.4700000000003</v>
      </c>
      <c r="X14" s="159">
        <f t="shared" si="3"/>
        <v>-3072.1000000000004</v>
      </c>
      <c r="Y14" s="159">
        <f t="shared" si="4"/>
        <v>-1316.3000000000002</v>
      </c>
      <c r="Z14" s="166">
        <f>E14/(N14+O14+'baza dropów'!C11)</f>
        <v>0.27004740211770495</v>
      </c>
      <c r="AA14" s="162">
        <f>'baza dropów'!G11/(N14+O14+'baza dropów'!C11)</f>
        <v>5.4666338340310261E-2</v>
      </c>
      <c r="AB14" s="163">
        <f>'baza dropów'!H11/(N14+O14)</f>
        <v>6.5348616386326634</v>
      </c>
      <c r="AC14" s="164">
        <f>'baza dropów'!H11/(N14+O14+'baza dropów'!C11)</f>
        <v>5.931420832307313</v>
      </c>
      <c r="AD14" s="88"/>
      <c r="AE14" s="36"/>
      <c r="AF14" s="11"/>
    </row>
    <row r="15" spans="1:33" ht="20.100000000000001" customHeight="1">
      <c r="B15" s="208">
        <v>9</v>
      </c>
      <c r="C15" s="153" t="s">
        <v>174</v>
      </c>
      <c r="D15" s="154" t="s">
        <v>151</v>
      </c>
      <c r="E15" s="155">
        <f>'baza dropów'!D12</f>
        <v>74.096500000000006</v>
      </c>
      <c r="F15" s="156">
        <f>'baza dropów'!E12</f>
        <v>29.1</v>
      </c>
      <c r="G15" s="156">
        <f>'baza dropów'!F12</f>
        <v>169.75</v>
      </c>
      <c r="H15" s="22">
        <v>150</v>
      </c>
      <c r="I15" s="22"/>
      <c r="J15" s="22"/>
      <c r="K15" s="22"/>
      <c r="L15" s="22"/>
      <c r="M15" s="22"/>
      <c r="N15" s="157">
        <f t="shared" si="0"/>
        <v>39</v>
      </c>
      <c r="O15" s="157">
        <f t="shared" si="1"/>
        <v>67.5</v>
      </c>
      <c r="P15" s="158">
        <f>E15-N15-'baza dropów'!C12</f>
        <v>-84.903499999999994</v>
      </c>
      <c r="Q15" s="159">
        <f>F15-N15-'baza dropów'!C12</f>
        <v>-129.9</v>
      </c>
      <c r="R15" s="160">
        <f>G15-N15-'baza dropów'!C12</f>
        <v>10.75</v>
      </c>
      <c r="S15" s="161">
        <f>E15/(N15+'baza dropów'!C12)</f>
        <v>0.46601572327044027</v>
      </c>
      <c r="T15" s="162">
        <f>'baza dropów'!G12/(N15+'baza dropów'!C12)</f>
        <v>0.20974842767295598</v>
      </c>
      <c r="U15" s="163">
        <f>'baza dropów'!H12/N15</f>
        <v>138.97435897435898</v>
      </c>
      <c r="V15" s="164">
        <f>'baza dropów'!H12/(N15+'baza dropów'!C12)</f>
        <v>34.088050314465406</v>
      </c>
      <c r="W15" s="165">
        <f t="shared" si="2"/>
        <v>-152.40350000000001</v>
      </c>
      <c r="X15" s="159">
        <f t="shared" si="3"/>
        <v>-197.4</v>
      </c>
      <c r="Y15" s="159">
        <f t="shared" si="4"/>
        <v>-56.75</v>
      </c>
      <c r="Z15" s="166">
        <f>E15/(N15+O15+'baza dropów'!C12)</f>
        <v>0.32713686534216341</v>
      </c>
      <c r="AA15" s="162">
        <f>'baza dropów'!G12/(N15+O15+'baza dropów'!C12)</f>
        <v>0.14724061810154526</v>
      </c>
      <c r="AB15" s="163">
        <f>'baza dropów'!H12/(N15+O15)</f>
        <v>50.89201877934272</v>
      </c>
      <c r="AC15" s="164">
        <f>'baza dropów'!H12/(N15+O15+'baza dropów'!C12)</f>
        <v>23.929359823399558</v>
      </c>
      <c r="AD15" s="88"/>
      <c r="AE15" s="36"/>
      <c r="AF15" s="11"/>
    </row>
    <row r="16" spans="1:33" ht="20.100000000000001" customHeight="1">
      <c r="B16" s="208">
        <v>10</v>
      </c>
      <c r="C16" s="153" t="s">
        <v>174</v>
      </c>
      <c r="D16" s="167" t="s">
        <v>152</v>
      </c>
      <c r="E16" s="155">
        <f>'baza dropów'!D13</f>
        <v>527.78199999999993</v>
      </c>
      <c r="F16" s="156">
        <f>'baza dropów'!E13</f>
        <v>108.8</v>
      </c>
      <c r="G16" s="168">
        <f>'baza dropów'!F13</f>
        <v>1242.5</v>
      </c>
      <c r="H16" s="22">
        <v>659</v>
      </c>
      <c r="I16" s="22"/>
      <c r="J16" s="22"/>
      <c r="K16" s="22"/>
      <c r="L16" s="22"/>
      <c r="M16" s="22"/>
      <c r="N16" s="169">
        <f t="shared" si="0"/>
        <v>171.34</v>
      </c>
      <c r="O16" s="157">
        <f t="shared" si="1"/>
        <v>296.54999999999995</v>
      </c>
      <c r="P16" s="158">
        <f>E16-N16-'baza dropów'!C13</f>
        <v>346.44199999999989</v>
      </c>
      <c r="Q16" s="159">
        <f>F16-N16-'baza dropów'!C13</f>
        <v>-72.540000000000006</v>
      </c>
      <c r="R16" s="160">
        <f>G16-N16-'baza dropów'!C13</f>
        <v>1061.1600000000001</v>
      </c>
      <c r="S16" s="161">
        <f>E16/(N16+'baza dropów'!C13)</f>
        <v>2.9104554979596333</v>
      </c>
      <c r="T16" s="162">
        <f>'baza dropów'!G13/(N16+'baza dropów'!C13)</f>
        <v>0.52029337156722177</v>
      </c>
      <c r="U16" s="163">
        <f>'baza dropów'!H13/N16</f>
        <v>35.660091047040972</v>
      </c>
      <c r="V16" s="164">
        <f>'baza dropów'!H13/(N16+'baza dropów'!C13)</f>
        <v>33.693614205360099</v>
      </c>
      <c r="W16" s="165">
        <f t="shared" si="2"/>
        <v>49.891999999999939</v>
      </c>
      <c r="X16" s="159">
        <f t="shared" si="3"/>
        <v>-369.09</v>
      </c>
      <c r="Y16" s="159">
        <f t="shared" si="4"/>
        <v>764.61000000000013</v>
      </c>
      <c r="Z16" s="166">
        <f>E16/(N16+O16+'baza dropów'!C13)</f>
        <v>1.104400594279018</v>
      </c>
      <c r="AA16" s="162">
        <f>'baza dropów'!G13/(N16+O16+'baza dropów'!C13)</f>
        <v>0.19743037100588001</v>
      </c>
      <c r="AB16" s="163">
        <f>'baza dropów'!H13/(N16+O16)</f>
        <v>13.058624890465708</v>
      </c>
      <c r="AC16" s="164">
        <f>'baza dropów'!H13/(N16+O16+'baza dropów'!C13)</f>
        <v>12.785369017974848</v>
      </c>
      <c r="AD16" s="88"/>
      <c r="AE16" s="36"/>
      <c r="AF16" s="11"/>
    </row>
    <row r="17" spans="2:32" ht="20.100000000000001" customHeight="1">
      <c r="B17" s="208">
        <v>11</v>
      </c>
      <c r="C17" s="153" t="s">
        <v>175</v>
      </c>
      <c r="D17" s="154" t="s">
        <v>140</v>
      </c>
      <c r="E17" s="155">
        <f>'baza dropów'!D14</f>
        <v>324.22500000000002</v>
      </c>
      <c r="F17" s="156">
        <f>'baza dropów'!E14</f>
        <v>84.2</v>
      </c>
      <c r="G17" s="156">
        <f>'baza dropów'!F14</f>
        <v>741.5</v>
      </c>
      <c r="H17" s="22">
        <v>315</v>
      </c>
      <c r="I17" s="22">
        <v>16</v>
      </c>
      <c r="J17" s="22">
        <v>17</v>
      </c>
      <c r="K17" s="22"/>
      <c r="L17" s="22"/>
      <c r="M17" s="22"/>
      <c r="N17" s="157">
        <f t="shared" si="0"/>
        <v>116.14</v>
      </c>
      <c r="O17" s="157">
        <f t="shared" si="1"/>
        <v>156.6</v>
      </c>
      <c r="P17" s="158">
        <f>2*E17-N17-'baza dropów'!C14</f>
        <v>452.31000000000006</v>
      </c>
      <c r="Q17" s="159">
        <f>2*F17-N17-'baza dropów'!C14</f>
        <v>-27.739999999999995</v>
      </c>
      <c r="R17" s="160">
        <f>2*G17-N17-'baza dropów'!C14</f>
        <v>1286.8599999999999</v>
      </c>
      <c r="S17" s="161">
        <f>2*E17/(N17+'baza dropów'!C14)</f>
        <v>3.3060568981339862</v>
      </c>
      <c r="T17" s="162">
        <f>2*'baza dropów'!G14/(N17+'baza dropów'!C14)</f>
        <v>1.1899663505659226</v>
      </c>
      <c r="U17" s="163">
        <f>'baza dropów'!H14/N17</f>
        <v>51.446530049939724</v>
      </c>
      <c r="V17" s="164">
        <f>'baza dropów'!H14/(N17+'baza dropów'!C14)</f>
        <v>30.462934638523507</v>
      </c>
      <c r="W17" s="165">
        <f t="shared" si="2"/>
        <v>295.71000000000004</v>
      </c>
      <c r="X17" s="159">
        <f t="shared" si="3"/>
        <v>-184.33999999999997</v>
      </c>
      <c r="Y17" s="159">
        <f t="shared" si="4"/>
        <v>1130.26</v>
      </c>
      <c r="Z17" s="166">
        <f>2*E17/(N17+O17+'baza dropów'!C14)</f>
        <v>1.8383228440210921</v>
      </c>
      <c r="AA17" s="162">
        <f>2*'baza dropów'!G14/(N17+O17+'baza dropów'!C14)</f>
        <v>0.66167715597890808</v>
      </c>
      <c r="AB17" s="163">
        <f>'baza dropów'!H14/(N17+O17)</f>
        <v>21.9073109921537</v>
      </c>
      <c r="AC17" s="164">
        <f>'baza dropów'!H14/(N17+O17+'baza dropów'!C14)</f>
        <v>16.938821795089869</v>
      </c>
      <c r="AD17" s="88"/>
      <c r="AE17" s="36"/>
      <c r="AF17" s="11"/>
    </row>
    <row r="18" spans="2:32" ht="20.100000000000001" customHeight="1">
      <c r="B18" s="208">
        <v>12</v>
      </c>
      <c r="C18" s="153" t="s">
        <v>175</v>
      </c>
      <c r="D18" s="154" t="s">
        <v>77</v>
      </c>
      <c r="E18" s="155">
        <f>'baza dropów'!D15</f>
        <v>533.87400000000002</v>
      </c>
      <c r="F18" s="156">
        <f>'baza dropów'!E15</f>
        <v>102.9</v>
      </c>
      <c r="G18" s="156">
        <f>'baza dropów'!F15</f>
        <v>1820.5</v>
      </c>
      <c r="H18" s="22">
        <v>771</v>
      </c>
      <c r="I18" s="22"/>
      <c r="J18" s="22"/>
      <c r="K18" s="22"/>
      <c r="L18" s="22"/>
      <c r="M18" s="22"/>
      <c r="N18" s="157">
        <f t="shared" si="0"/>
        <v>200.46</v>
      </c>
      <c r="O18" s="157">
        <f t="shared" si="1"/>
        <v>346.95</v>
      </c>
      <c r="P18" s="158">
        <f>2*E18-N18-'baza dropów'!C15</f>
        <v>667.28800000000001</v>
      </c>
      <c r="Q18" s="159">
        <f>2*F18-N18-'baza dropów'!C15</f>
        <v>-194.66</v>
      </c>
      <c r="R18" s="160">
        <f>2*G18-N18-'baza dropów'!C15</f>
        <v>3240.54</v>
      </c>
      <c r="S18" s="161">
        <f>2*E18/(N18+'baza dropów'!C15)</f>
        <v>2.6663037506867102</v>
      </c>
      <c r="T18" s="162">
        <f>2*'baza dropów'!G15/(N18+'baza dropów'!C15)</f>
        <v>1.0822554062827747</v>
      </c>
      <c r="U18" s="163">
        <f>'baza dropów'!H15/N18</f>
        <v>59.213808241045591</v>
      </c>
      <c r="V18" s="164">
        <f>'baza dropów'!H15/(N18+'baza dropów'!C15)</f>
        <v>29.640912950107374</v>
      </c>
      <c r="W18" s="165">
        <f t="shared" si="2"/>
        <v>320.33800000000002</v>
      </c>
      <c r="X18" s="159">
        <f t="shared" si="3"/>
        <v>-541.61</v>
      </c>
      <c r="Y18" s="159">
        <f t="shared" si="4"/>
        <v>2893.59</v>
      </c>
      <c r="Z18" s="166">
        <f>2*E18/(N18+O18+'baza dropów'!C15)</f>
        <v>1.4285974231011094</v>
      </c>
      <c r="AA18" s="162">
        <f>2*'baza dropów'!G15/(N18+O18+'baza dropów'!C15)</f>
        <v>0.5798691481248579</v>
      </c>
      <c r="AB18" s="163">
        <f>'baza dropów'!H15/(N18+O18)</f>
        <v>21.683929778411063</v>
      </c>
      <c r="AC18" s="164">
        <f>'baza dropów'!H15/(N18+O18+'baza dropów'!C15)</f>
        <v>15.881510817355936</v>
      </c>
      <c r="AD18" s="88"/>
      <c r="AE18" s="36"/>
      <c r="AF18" s="11"/>
    </row>
    <row r="19" spans="2:32" ht="20.100000000000001" customHeight="1">
      <c r="B19" s="208">
        <v>13</v>
      </c>
      <c r="C19" s="153" t="s">
        <v>175</v>
      </c>
      <c r="D19" s="154" t="s">
        <v>79</v>
      </c>
      <c r="E19" s="155">
        <f>'baza dropów'!D16</f>
        <v>806.54</v>
      </c>
      <c r="F19" s="156">
        <f>'baza dropów'!E16</f>
        <v>133.30000000000001</v>
      </c>
      <c r="G19" s="156">
        <f>'baza dropów'!F16</f>
        <v>1832.5</v>
      </c>
      <c r="H19" s="22">
        <v>1189</v>
      </c>
      <c r="I19" s="22">
        <v>80</v>
      </c>
      <c r="J19" s="22">
        <v>220</v>
      </c>
      <c r="K19" s="22"/>
      <c r="L19" s="22">
        <v>518</v>
      </c>
      <c r="M19" s="22"/>
      <c r="N19" s="157">
        <f t="shared" si="0"/>
        <v>1505.3000000000002</v>
      </c>
      <c r="O19" s="157">
        <f t="shared" si="1"/>
        <v>903.14999999999986</v>
      </c>
      <c r="P19" s="158">
        <f>2*E19-N19-'baza dropów'!C16</f>
        <v>92.779999999999745</v>
      </c>
      <c r="Q19" s="159">
        <f>2*F19-N19-'baza dropów'!C16</f>
        <v>-1253.7000000000003</v>
      </c>
      <c r="R19" s="160">
        <f>2*G19-N19-'baza dropów'!C16</f>
        <v>2144.6999999999998</v>
      </c>
      <c r="S19" s="161">
        <f>2*E19/(N19+'baza dropów'!C16)</f>
        <v>1.0610274287969479</v>
      </c>
      <c r="T19" s="162">
        <f>2*'baza dropów'!G16/(N19+'baza dropów'!C16)</f>
        <v>0.32125238439781617</v>
      </c>
      <c r="U19" s="163">
        <f>'baza dropów'!H16/N19</f>
        <v>22.214840895502554</v>
      </c>
      <c r="V19" s="164">
        <f>'baza dropów'!H16/(N19+'baza dropów'!C16)</f>
        <v>21.995658751562189</v>
      </c>
      <c r="W19" s="165">
        <f t="shared" si="2"/>
        <v>-810.37000000000012</v>
      </c>
      <c r="X19" s="159">
        <f t="shared" si="3"/>
        <v>-2156.8500000000004</v>
      </c>
      <c r="Y19" s="159">
        <f t="shared" si="4"/>
        <v>1241.55</v>
      </c>
      <c r="Z19" s="166">
        <f>2*E19/(N19+O19+'baza dropów'!C16)</f>
        <v>0.66561307227299926</v>
      </c>
      <c r="AA19" s="162">
        <f>2*'baza dropów'!G16/(N19+O19+'baza dropów'!C16)</f>
        <v>0.20153087540489797</v>
      </c>
      <c r="AB19" s="163">
        <f>'baza dropów'!H16/(N19+O19)</f>
        <v>13.884448504224711</v>
      </c>
      <c r="AC19" s="164">
        <f>'baza dropów'!H16/(N19+O19+'baza dropów'!C16)</f>
        <v>13.798510388083105</v>
      </c>
      <c r="AD19" s="88"/>
      <c r="AE19" s="36"/>
      <c r="AF19" s="11"/>
    </row>
    <row r="20" spans="2:32" ht="20.100000000000001" customHeight="1">
      <c r="B20" s="208">
        <v>14</v>
      </c>
      <c r="C20" s="153" t="s">
        <v>175</v>
      </c>
      <c r="D20" s="154" t="s">
        <v>80</v>
      </c>
      <c r="E20" s="155">
        <f>'baza dropów'!D17</f>
        <v>872.24</v>
      </c>
      <c r="F20" s="156">
        <f>'baza dropów'!E17</f>
        <v>136</v>
      </c>
      <c r="G20" s="156">
        <f>'baza dropów'!F17</f>
        <v>1857.5</v>
      </c>
      <c r="H20" s="22">
        <v>15</v>
      </c>
      <c r="I20" s="22"/>
      <c r="J20" s="22"/>
      <c r="K20" s="22"/>
      <c r="L20" s="22">
        <v>175</v>
      </c>
      <c r="M20" s="22"/>
      <c r="N20" s="157">
        <f t="shared" si="0"/>
        <v>269.89999999999998</v>
      </c>
      <c r="O20" s="157">
        <f t="shared" si="1"/>
        <v>85.499999999999986</v>
      </c>
      <c r="P20" s="158">
        <f>2*E20-N20-'baza dropów'!C17</f>
        <v>-225.42000000000007</v>
      </c>
      <c r="Q20" s="159">
        <f>2*F20-N20-'baza dropów'!C17</f>
        <v>-1697.9</v>
      </c>
      <c r="R20" s="160">
        <f>2*G20-N20-'baza dropów'!C17</f>
        <v>1745.1</v>
      </c>
      <c r="S20" s="161">
        <f>2*E20/(N20+'baza dropów'!C17)</f>
        <v>0.88556779531955931</v>
      </c>
      <c r="T20" s="162">
        <f>2*'baza dropów'!G17/(N20+'baza dropów'!C17)</f>
        <v>0.27920198994872836</v>
      </c>
      <c r="U20" s="163">
        <f>'baza dropów'!H17/N20</f>
        <v>102.00074101519083</v>
      </c>
      <c r="V20" s="164">
        <f>'baza dropów'!H17/(N20+'baza dropów'!C17)</f>
        <v>13.975328696888166</v>
      </c>
      <c r="W20" s="165">
        <f t="shared" si="2"/>
        <v>-310.92000000000007</v>
      </c>
      <c r="X20" s="159">
        <f t="shared" si="3"/>
        <v>-1783.4</v>
      </c>
      <c r="Y20" s="159">
        <f t="shared" si="4"/>
        <v>1659.6</v>
      </c>
      <c r="Z20" s="166">
        <f>2*E20/(N20+O20+'baza dropów'!C17)</f>
        <v>0.84873017417534302</v>
      </c>
      <c r="AA20" s="162">
        <f>2*'baza dropów'!G17/(N20+O20+'baza dropów'!C17)</f>
        <v>0.26758781745645616</v>
      </c>
      <c r="AB20" s="163">
        <f>'baza dropów'!H17/(N20+O20)</f>
        <v>77.462014631401246</v>
      </c>
      <c r="AC20" s="164">
        <f>'baza dropów'!H17/(N20+O20+'baza dropów'!C17)</f>
        <v>13.393986571956797</v>
      </c>
      <c r="AD20" s="88"/>
      <c r="AE20" s="36"/>
      <c r="AF20" s="11"/>
    </row>
    <row r="21" spans="2:32" ht="20.100000000000001" customHeight="1">
      <c r="B21" s="208">
        <v>15</v>
      </c>
      <c r="C21" s="153" t="s">
        <v>175</v>
      </c>
      <c r="D21" s="154" t="s">
        <v>81</v>
      </c>
      <c r="E21" s="155">
        <f>'baza dropów'!D18</f>
        <v>684.34999999999991</v>
      </c>
      <c r="F21" s="156">
        <f>'baza dropów'!E18</f>
        <v>84.1</v>
      </c>
      <c r="G21" s="156">
        <f>'baza dropów'!F18</f>
        <v>1639.5</v>
      </c>
      <c r="H21" s="22"/>
      <c r="I21" s="22"/>
      <c r="J21" s="22"/>
      <c r="K21" s="22">
        <v>45</v>
      </c>
      <c r="L21" s="22">
        <v>356</v>
      </c>
      <c r="M21" s="22"/>
      <c r="N21" s="157">
        <f t="shared" si="0"/>
        <v>706.72</v>
      </c>
      <c r="O21" s="157">
        <f t="shared" si="1"/>
        <v>180.45</v>
      </c>
      <c r="P21" s="158">
        <f>2*E21-N21-'baza dropów'!C18</f>
        <v>461.97999999999979</v>
      </c>
      <c r="Q21" s="159">
        <f>2*F21-N21-'baza dropów'!C18</f>
        <v>-738.52</v>
      </c>
      <c r="R21" s="160">
        <f>2*G21-N21-'baza dropów'!C18</f>
        <v>2372.2799999999997</v>
      </c>
      <c r="S21" s="161">
        <f>2*E21/(N21+'baza dropów'!C18)</f>
        <v>1.5095067937180164</v>
      </c>
      <c r="T21" s="162">
        <f>2*'baza dropów'!G18/(N21+'baza dropów'!C18)</f>
        <v>0.46519322392800416</v>
      </c>
      <c r="U21" s="163">
        <f>'baza dropów'!H18/N21</f>
        <v>59.17477926194249</v>
      </c>
      <c r="V21" s="164">
        <f>'baza dropów'!H18/(N21+'baza dropów'!C18)</f>
        <v>46.122286924298571</v>
      </c>
      <c r="W21" s="165">
        <f t="shared" si="2"/>
        <v>281.5299999999998</v>
      </c>
      <c r="X21" s="159">
        <f t="shared" si="3"/>
        <v>-918.97</v>
      </c>
      <c r="Y21" s="159">
        <f t="shared" si="4"/>
        <v>2191.83</v>
      </c>
      <c r="Z21" s="166">
        <f>2*E21/(N21+O21+'baza dropów'!C18)</f>
        <v>1.2589567408960878</v>
      </c>
      <c r="AA21" s="162">
        <f>2*'baza dropów'!G18/(N21+O21+'baza dropów'!C18)</f>
        <v>0.38797980076712929</v>
      </c>
      <c r="AB21" s="163">
        <f>'baza dropów'!H18/(N21+O21)</f>
        <v>47.138654372893576</v>
      </c>
      <c r="AC21" s="164">
        <f>'baza dropów'!H18/(N21+O21+'baza dropów'!C18)</f>
        <v>38.466845111620074</v>
      </c>
      <c r="AD21" s="88"/>
      <c r="AE21" s="36"/>
      <c r="AF21" s="11"/>
    </row>
    <row r="22" spans="2:32" ht="20.100000000000001" customHeight="1">
      <c r="B22" s="208">
        <v>16</v>
      </c>
      <c r="C22" s="153" t="s">
        <v>175</v>
      </c>
      <c r="D22" s="154" t="s">
        <v>82</v>
      </c>
      <c r="E22" s="155">
        <f>'baza dropów'!D19</f>
        <v>1041.5</v>
      </c>
      <c r="F22" s="156">
        <f>'baza dropów'!E19</f>
        <v>192</v>
      </c>
      <c r="G22" s="156">
        <f>'baza dropów'!F19</f>
        <v>2220</v>
      </c>
      <c r="H22" s="22">
        <v>311</v>
      </c>
      <c r="I22" s="22"/>
      <c r="J22" s="22">
        <v>333</v>
      </c>
      <c r="K22" s="22">
        <v>48</v>
      </c>
      <c r="L22" s="22"/>
      <c r="M22" s="22"/>
      <c r="N22" s="157">
        <f t="shared" si="0"/>
        <v>843.58</v>
      </c>
      <c r="O22" s="157">
        <f t="shared" si="1"/>
        <v>311.39999999999998</v>
      </c>
      <c r="P22" s="158">
        <f>2*E22-N22-'baza dropów'!C19</f>
        <v>739.42000000000007</v>
      </c>
      <c r="Q22" s="159">
        <f>2*F22-N22-'baza dropów'!C19</f>
        <v>-959.58</v>
      </c>
      <c r="R22" s="160">
        <f>2*G22-N22-'baza dropów'!C19</f>
        <v>3096.42</v>
      </c>
      <c r="S22" s="161">
        <f>2*E22/(N22+'baza dropów'!C19)</f>
        <v>1.5503356703731821</v>
      </c>
      <c r="T22" s="162">
        <f>2*'baza dropów'!G19/(N22+'baza dropów'!C19)</f>
        <v>0.75172300867830721</v>
      </c>
      <c r="U22" s="163">
        <f>'baza dropów'!H19/N22</f>
        <v>3.591834799307712</v>
      </c>
      <c r="V22" s="164">
        <f>'baza dropów'!H19/(N22+'baza dropów'!C19)</f>
        <v>2.2551690260349218</v>
      </c>
      <c r="W22" s="165">
        <f t="shared" si="2"/>
        <v>428.0200000000001</v>
      </c>
      <c r="X22" s="159">
        <f t="shared" si="3"/>
        <v>-1270.98</v>
      </c>
      <c r="Y22" s="159">
        <f t="shared" si="4"/>
        <v>2785.02</v>
      </c>
      <c r="Z22" s="166">
        <f>2*E22/(N22+O22+'baza dropów'!C19)</f>
        <v>1.2586254818789351</v>
      </c>
      <c r="AA22" s="162">
        <f>2*'baza dropów'!G19/(N22+O22+'baza dropów'!C19)</f>
        <v>0.61027927829943562</v>
      </c>
      <c r="AB22" s="163">
        <f>'baza dropów'!H19/(N22+O22)</f>
        <v>2.6234220505982786</v>
      </c>
      <c r="AC22" s="164">
        <f>'baza dropów'!H19/(N22+O22+'baza dropów'!C19)</f>
        <v>1.830837834898307</v>
      </c>
      <c r="AD22" s="88"/>
      <c r="AE22" s="36"/>
      <c r="AF22" s="11"/>
    </row>
    <row r="23" spans="2:32" ht="20.100000000000001" customHeight="1">
      <c r="B23" s="208">
        <v>17</v>
      </c>
      <c r="C23" s="170" t="s">
        <v>176</v>
      </c>
      <c r="D23" s="167" t="s">
        <v>83</v>
      </c>
      <c r="E23" s="171">
        <f>'baza dropów'!D20</f>
        <v>700.49</v>
      </c>
      <c r="F23" s="156">
        <f>'baza dropów'!E20</f>
        <v>102.6</v>
      </c>
      <c r="G23" s="156">
        <f>'baza dropów'!F20</f>
        <v>1595</v>
      </c>
      <c r="H23" s="22">
        <v>1374</v>
      </c>
      <c r="I23" s="22"/>
      <c r="J23" s="22"/>
      <c r="K23" s="22"/>
      <c r="L23" s="22">
        <v>873</v>
      </c>
      <c r="M23" s="22"/>
      <c r="N23" s="157">
        <f t="shared" si="0"/>
        <v>1684.2</v>
      </c>
      <c r="O23" s="157">
        <f t="shared" si="1"/>
        <v>1011.1499999999999</v>
      </c>
      <c r="P23" s="158">
        <f>3*E23-N23-'baza dropów'!C20</f>
        <v>-82.729999999999791</v>
      </c>
      <c r="Q23" s="159">
        <f>3*F23-N23-'baza dropów'!C20</f>
        <v>-1876.4</v>
      </c>
      <c r="R23" s="160">
        <f>3*G23-N23-'baza dropów'!C20</f>
        <v>2600.8000000000002</v>
      </c>
      <c r="S23" s="161">
        <f>3*E23/(N23+'baza dropów'!C20)</f>
        <v>0.96212343192015404</v>
      </c>
      <c r="T23" s="162">
        <f>3*'baza dropów'!G20/(N23+'baza dropów'!C20)</f>
        <v>0.2896712755242194</v>
      </c>
      <c r="U23" s="163">
        <f>'baza dropów'!H20/N23</f>
        <v>22.434983968649803</v>
      </c>
      <c r="V23" s="164">
        <f>'baza dropów'!H20/(N23+'baza dropów'!C20)</f>
        <v>17.299239996337334</v>
      </c>
      <c r="W23" s="165">
        <f t="shared" si="2"/>
        <v>-1093.8799999999997</v>
      </c>
      <c r="X23" s="159">
        <f t="shared" si="3"/>
        <v>-2887.55</v>
      </c>
      <c r="Y23" s="159">
        <f t="shared" si="4"/>
        <v>1589.6500000000003</v>
      </c>
      <c r="Z23" s="166">
        <f>3*E23/(N23+O23+'baza dropów'!C20)</f>
        <v>0.65766504451781505</v>
      </c>
      <c r="AA23" s="162">
        <f>3*'baza dropów'!G20/(N23+O23+'baza dropów'!C20)</f>
        <v>0.19800647816358144</v>
      </c>
      <c r="AB23" s="163">
        <f>'baza dropów'!H20/(N23+O23)</f>
        <v>14.018587567477322</v>
      </c>
      <c r="AC23" s="164">
        <f>'baza dropów'!H20/(N23+O23+'baza dropów'!C20)</f>
        <v>11.824995696872017</v>
      </c>
      <c r="AD23" s="88"/>
      <c r="AE23" s="36"/>
      <c r="AF23" s="11"/>
    </row>
    <row r="24" spans="2:32" ht="20.100000000000001" customHeight="1">
      <c r="B24" s="208">
        <v>18</v>
      </c>
      <c r="C24" s="170" t="s">
        <v>176</v>
      </c>
      <c r="D24" s="167" t="s">
        <v>84</v>
      </c>
      <c r="E24" s="171">
        <f>'baza dropów'!D21</f>
        <v>1014.752</v>
      </c>
      <c r="F24" s="156">
        <f>'baza dropów'!E21</f>
        <v>474.3</v>
      </c>
      <c r="G24" s="156">
        <f>'baza dropów'!F21</f>
        <v>2137.5</v>
      </c>
      <c r="H24" s="22">
        <v>1437</v>
      </c>
      <c r="I24" s="22"/>
      <c r="J24" s="22">
        <v>165</v>
      </c>
      <c r="K24" s="22">
        <v>150</v>
      </c>
      <c r="L24" s="22"/>
      <c r="M24" s="22"/>
      <c r="N24" s="157">
        <f t="shared" si="0"/>
        <v>1216.02</v>
      </c>
      <c r="O24" s="157">
        <f t="shared" si="1"/>
        <v>788.4</v>
      </c>
      <c r="P24" s="158">
        <f>3*E24-N24-'baza dropów'!C21</f>
        <v>1778.2359999999999</v>
      </c>
      <c r="Q24" s="159">
        <f>3*F24-N24-'baza dropów'!C21</f>
        <v>156.88000000000011</v>
      </c>
      <c r="R24" s="160">
        <f>3*G24-N24-'baza dropów'!C21</f>
        <v>5146.4799999999996</v>
      </c>
      <c r="S24" s="161">
        <f>3*E24/(N24+'baza dropów'!C21)</f>
        <v>2.4045876052511019</v>
      </c>
      <c r="T24" s="162">
        <f>3*'baza dropów'!G21/(N24+'baza dropów'!C21)</f>
        <v>0.50354654744790761</v>
      </c>
      <c r="U24" s="163">
        <f>'baza dropów'!H21/N24</f>
        <v>22.599957237545436</v>
      </c>
      <c r="V24" s="164">
        <f>'baza dropów'!H21/(N24+'baza dropów'!C21)</f>
        <v>21.707397987393563</v>
      </c>
      <c r="W24" s="165">
        <f t="shared" si="2"/>
        <v>989.8359999999999</v>
      </c>
      <c r="X24" s="159">
        <f t="shared" si="3"/>
        <v>-631.51999999999987</v>
      </c>
      <c r="Y24" s="159">
        <f t="shared" si="4"/>
        <v>4358.08</v>
      </c>
      <c r="Z24" s="166">
        <f>3*E24/(N24+O24+'baza dropów'!C21)</f>
        <v>1.4818080042055664</v>
      </c>
      <c r="AA24" s="162">
        <f>3*'baza dropów'!G21/(N24+O24+'baza dropów'!C21)</f>
        <v>0.31030655854207023</v>
      </c>
      <c r="AB24" s="163">
        <f>'baza dropów'!H21/(N24+O24)</f>
        <v>13.710699354426717</v>
      </c>
      <c r="AC24" s="164">
        <f>'baza dropów'!H21/(N24+O24+'baza dropów'!C21)</f>
        <v>13.377011516632431</v>
      </c>
      <c r="AD24" s="88"/>
      <c r="AE24" s="36"/>
      <c r="AF24" s="11"/>
    </row>
    <row r="25" spans="2:32" ht="20.100000000000001" customHeight="1">
      <c r="B25" s="208">
        <v>19</v>
      </c>
      <c r="C25" s="170" t="s">
        <v>176</v>
      </c>
      <c r="D25" s="167" t="s">
        <v>87</v>
      </c>
      <c r="E25" s="171">
        <f>'baza dropów'!D22</f>
        <v>1575.7619999999997</v>
      </c>
      <c r="F25" s="156">
        <f>'baza dropów'!E22</f>
        <v>330.1</v>
      </c>
      <c r="G25" s="156">
        <f>'baza dropów'!F22</f>
        <v>3977.5</v>
      </c>
      <c r="H25" s="22">
        <v>130</v>
      </c>
      <c r="I25" s="22">
        <v>505</v>
      </c>
      <c r="J25" s="22"/>
      <c r="K25" s="22">
        <v>287</v>
      </c>
      <c r="L25" s="22">
        <v>401</v>
      </c>
      <c r="M25" s="22"/>
      <c r="N25" s="157">
        <f t="shared" si="0"/>
        <v>1835.8300000000002</v>
      </c>
      <c r="O25" s="157">
        <f t="shared" si="1"/>
        <v>595.34999999999991</v>
      </c>
      <c r="P25" s="158">
        <f>3*E25-N25-'baza dropów'!C22</f>
        <v>1591.4559999999992</v>
      </c>
      <c r="Q25" s="159">
        <f>3*F25-N25-'baza dropów'!C22</f>
        <v>-2145.5300000000002</v>
      </c>
      <c r="R25" s="160">
        <f>3*G25-N25-'baza dropów'!C22</f>
        <v>8796.67</v>
      </c>
      <c r="S25" s="161">
        <f>3*E25/(N25+'baza dropów'!C22)</f>
        <v>1.5075071033825174</v>
      </c>
      <c r="T25" s="162">
        <f>3*'baza dropów'!G22/(N25+'baza dropów'!C22)</f>
        <v>0.37655102476856211</v>
      </c>
      <c r="U25" s="163">
        <f>'baza dropów'!H22/N25</f>
        <v>20.470304984666335</v>
      </c>
      <c r="V25" s="164">
        <f>'baza dropów'!H22/(N25+'baza dropów'!C22)</f>
        <v>11.98406801389106</v>
      </c>
      <c r="W25" s="165">
        <f t="shared" si="2"/>
        <v>996.10599999999931</v>
      </c>
      <c r="X25" s="159">
        <f t="shared" si="3"/>
        <v>-2740.88</v>
      </c>
      <c r="Y25" s="159">
        <f t="shared" si="4"/>
        <v>8201.32</v>
      </c>
      <c r="Z25" s="166">
        <f>3*E25/(N25+O25+'baza dropów'!C22)</f>
        <v>1.2669680905236409</v>
      </c>
      <c r="AA25" s="162">
        <f>3*'baza dropów'!G22/(N25+O25+'baza dropów'!C22)</f>
        <v>0.31646824865056095</v>
      </c>
      <c r="AB25" s="163">
        <f>'baza dropów'!H22/(N25+O25)</f>
        <v>15.457514457999817</v>
      </c>
      <c r="AC25" s="164">
        <f>'baza dropów'!H22/(N25+O25+'baza dropów'!C22)</f>
        <v>10.071880745501423</v>
      </c>
      <c r="AD25" s="88"/>
      <c r="AE25" s="36"/>
      <c r="AF25" s="11"/>
    </row>
    <row r="26" spans="2:32" ht="20.100000000000001" customHeight="1">
      <c r="B26" s="208">
        <v>20</v>
      </c>
      <c r="C26" s="170" t="s">
        <v>176</v>
      </c>
      <c r="D26" s="167" t="s">
        <v>146</v>
      </c>
      <c r="E26" s="171">
        <f>'baza dropów'!D23</f>
        <v>1202.692</v>
      </c>
      <c r="F26" s="156">
        <f>'baza dropów'!E23</f>
        <v>225</v>
      </c>
      <c r="G26" s="156">
        <f>'baza dropów'!F23</f>
        <v>7490</v>
      </c>
      <c r="H26" s="22">
        <v>875</v>
      </c>
      <c r="I26" s="22">
        <v>110</v>
      </c>
      <c r="J26" s="22"/>
      <c r="K26" s="22"/>
      <c r="L26" s="22">
        <v>167</v>
      </c>
      <c r="M26" s="22"/>
      <c r="N26" s="157">
        <f t="shared" si="0"/>
        <v>511.03999999999996</v>
      </c>
      <c r="O26" s="157">
        <f t="shared" si="1"/>
        <v>518.4</v>
      </c>
      <c r="P26" s="158">
        <f>3*E26-N26-'baza dropów'!C23</f>
        <v>1297.0360000000001</v>
      </c>
      <c r="Q26" s="159">
        <f>3*F26-N26-'baza dropów'!C23</f>
        <v>-1636.04</v>
      </c>
      <c r="R26" s="160">
        <f>3*G26-N26-'baza dropów'!C23</f>
        <v>20158.96</v>
      </c>
      <c r="S26" s="161">
        <f>3*E26/(N26+'baza dropów'!C23)</f>
        <v>1.5612347687621158</v>
      </c>
      <c r="T26" s="162">
        <f>3*'baza dropów'!G23/(N26+'baza dropów'!C23)</f>
        <v>0.25417128219329832</v>
      </c>
      <c r="U26" s="163">
        <f>'baza dropów'!H23/N26</f>
        <v>55.132670632435818</v>
      </c>
      <c r="V26" s="164">
        <f>'baza dropów'!H23/(N26+'baza dropów'!C23)</f>
        <v>12.191480891719745</v>
      </c>
      <c r="W26" s="165">
        <f t="shared" si="2"/>
        <v>778.63600000000008</v>
      </c>
      <c r="X26" s="159">
        <f t="shared" si="3"/>
        <v>-2154.44</v>
      </c>
      <c r="Y26" s="159">
        <f t="shared" si="4"/>
        <v>19640.559999999998</v>
      </c>
      <c r="Z26" s="166">
        <f>3*E26/(N26+O26+'baza dropów'!C23)</f>
        <v>1.2751908504863152</v>
      </c>
      <c r="AA26" s="162">
        <f>3*'baza dropów'!G23/(N26+O26+'baza dropów'!C23)</f>
        <v>0.20760291789187971</v>
      </c>
      <c r="AB26" s="163">
        <f>'baza dropów'!H23/(N26+O26)</f>
        <v>27.36924930059061</v>
      </c>
      <c r="AC26" s="164">
        <f>'baza dropów'!H23/(N26+O26+'baza dropów'!C23)</f>
        <v>9.9578008369147248</v>
      </c>
      <c r="AD26" s="88"/>
      <c r="AE26" s="36"/>
      <c r="AF26" s="11"/>
    </row>
    <row r="27" spans="2:32" ht="20.100000000000001" customHeight="1">
      <c r="B27" s="208">
        <v>21</v>
      </c>
      <c r="C27" s="170" t="s">
        <v>176</v>
      </c>
      <c r="D27" s="167" t="s">
        <v>143</v>
      </c>
      <c r="E27" s="171">
        <f>'baza dropów'!D24</f>
        <v>2122.386</v>
      </c>
      <c r="F27" s="156">
        <f>'baza dropów'!E24</f>
        <v>287.8</v>
      </c>
      <c r="G27" s="156">
        <f>'baza dropów'!F24</f>
        <v>22470</v>
      </c>
      <c r="H27" s="22">
        <v>1475</v>
      </c>
      <c r="I27" s="22">
        <v>1216</v>
      </c>
      <c r="J27" s="22">
        <v>1160</v>
      </c>
      <c r="K27" s="22">
        <v>150</v>
      </c>
      <c r="L27" s="22">
        <v>333</v>
      </c>
      <c r="M27" s="22"/>
      <c r="N27" s="157">
        <f t="shared" si="0"/>
        <v>3811.5800000000004</v>
      </c>
      <c r="O27" s="157">
        <f t="shared" si="1"/>
        <v>1950.2999999999997</v>
      </c>
      <c r="P27" s="158">
        <f>3*E27-N27-'baza dropów'!C24</f>
        <v>2055.5779999999991</v>
      </c>
      <c r="Q27" s="159">
        <f>3*F27-N27-'baza dropów'!C24</f>
        <v>-3448.1800000000003</v>
      </c>
      <c r="R27" s="160">
        <f>3*G27-N27-'baza dropów'!C24</f>
        <v>63098.42</v>
      </c>
      <c r="S27" s="161">
        <f>3*E27/(N27+'baza dropów'!C24)</f>
        <v>1.476757476377569</v>
      </c>
      <c r="T27" s="162">
        <f>3*'baza dropów'!G24/(N27+'baza dropów'!C24)</f>
        <v>0.1593383400052881</v>
      </c>
      <c r="U27" s="163">
        <f>'baza dropów'!H24/N27</f>
        <v>13.636864502384837</v>
      </c>
      <c r="V27" s="164">
        <f>'baza dropów'!H24/(N27+'baza dropów'!C24)</f>
        <v>12.055441392714505</v>
      </c>
      <c r="W27" s="165">
        <f t="shared" si="2"/>
        <v>105.27799999999934</v>
      </c>
      <c r="X27" s="159">
        <f t="shared" si="3"/>
        <v>-5398.48</v>
      </c>
      <c r="Y27" s="159">
        <f t="shared" si="4"/>
        <v>61148.119999999995</v>
      </c>
      <c r="Z27" s="166">
        <f>3*E27/(N27+O27+'baza dropów'!C24)</f>
        <v>1.0168125227567439</v>
      </c>
      <c r="AA27" s="162">
        <f>3*'baza dropów'!G24/(N27+O27+'baza dropów'!C24)</f>
        <v>0.1097114604559653</v>
      </c>
      <c r="AB27" s="163">
        <f>'baza dropów'!H24/(N27+O27)</f>
        <v>9.0210139746055109</v>
      </c>
      <c r="AC27" s="164">
        <f>'baza dropów'!H24/(N27+O27+'baza dropów'!C24)</f>
        <v>8.300702025589759</v>
      </c>
      <c r="AD27" s="88"/>
      <c r="AE27" s="36"/>
      <c r="AF27" s="11"/>
    </row>
    <row r="28" spans="2:32" ht="20.100000000000001" customHeight="1">
      <c r="B28" s="208">
        <v>22</v>
      </c>
      <c r="C28" s="170" t="s">
        <v>176</v>
      </c>
      <c r="D28" s="167" t="s">
        <v>93</v>
      </c>
      <c r="E28" s="171">
        <f>'baza dropów'!D25</f>
        <v>1198.6770000000001</v>
      </c>
      <c r="F28" s="156">
        <f>'baza dropów'!E25</f>
        <v>190.4</v>
      </c>
      <c r="G28" s="156">
        <f>'baza dropów'!F25</f>
        <v>9870</v>
      </c>
      <c r="H28" s="22">
        <v>2919</v>
      </c>
      <c r="I28" s="22"/>
      <c r="J28" s="22"/>
      <c r="K28" s="22">
        <v>140</v>
      </c>
      <c r="L28" s="22">
        <v>1242</v>
      </c>
      <c r="M28" s="22">
        <v>1690</v>
      </c>
      <c r="N28" s="157">
        <f t="shared" si="0"/>
        <v>3905.58</v>
      </c>
      <c r="O28" s="157">
        <f t="shared" si="1"/>
        <v>2695.95</v>
      </c>
      <c r="P28" s="158">
        <f>3*E28-N28-'baza dropów'!C25</f>
        <v>-329.54899999999952</v>
      </c>
      <c r="Q28" s="159">
        <f>3*F28-N28-'baza dropów'!C25</f>
        <v>-3354.38</v>
      </c>
      <c r="R28" s="160">
        <f>3*G28-N28-'baza dropów'!C25</f>
        <v>25684.42</v>
      </c>
      <c r="S28" s="161">
        <f>3*E28/(N28+'baza dropów'!C25)</f>
        <v>0.91605087655836859</v>
      </c>
      <c r="T28" s="162">
        <f>3*'baza dropów'!G25/(N28+'baza dropów'!C25)</f>
        <v>0.14795265922487888</v>
      </c>
      <c r="U28" s="163">
        <f>'baza dropów'!H25/N28</f>
        <v>10.225113811520952</v>
      </c>
      <c r="V28" s="164">
        <f>'baza dropów'!H25/(N28+'baza dropów'!C25)</f>
        <v>10.173019018845624</v>
      </c>
      <c r="W28" s="165">
        <f t="shared" si="2"/>
        <v>-3025.4989999999993</v>
      </c>
      <c r="X28" s="159">
        <f t="shared" si="3"/>
        <v>-6050.33</v>
      </c>
      <c r="Y28" s="159">
        <f t="shared" si="4"/>
        <v>22988.469999999998</v>
      </c>
      <c r="Z28" s="166">
        <f>3*E28/(N28+O28+'baza dropów'!C25)</f>
        <v>0.54308158386354821</v>
      </c>
      <c r="AA28" s="162">
        <f>3*'baza dropów'!G25/(N28+O28+'baza dropów'!C25)</f>
        <v>8.7713866734727489E-2</v>
      </c>
      <c r="AB28" s="163">
        <f>'baza dropów'!H25/(N28+O28)</f>
        <v>6.0493552252280915</v>
      </c>
      <c r="AC28" s="164">
        <f>'baza dropów'!H25/(N28+O28+'baza dropów'!C25)</f>
        <v>6.0310834505016215</v>
      </c>
      <c r="AD28" s="88"/>
      <c r="AE28" s="36"/>
      <c r="AF28" s="11"/>
    </row>
    <row r="29" spans="2:32" ht="20.100000000000001" customHeight="1">
      <c r="B29" s="208">
        <v>23</v>
      </c>
      <c r="C29" s="172" t="s">
        <v>174</v>
      </c>
      <c r="D29" s="154" t="s">
        <v>169</v>
      </c>
      <c r="E29" s="155">
        <f>'baza dropów'!D6</f>
        <v>564.03600000000006</v>
      </c>
      <c r="F29" s="156">
        <f>'baza dropów'!E6</f>
        <v>109.7</v>
      </c>
      <c r="G29" s="168">
        <f>'baza dropów'!F6</f>
        <v>1240</v>
      </c>
      <c r="H29" s="22">
        <v>213</v>
      </c>
      <c r="I29" s="22">
        <v>132</v>
      </c>
      <c r="J29" s="22"/>
      <c r="K29" s="22">
        <v>8</v>
      </c>
      <c r="L29" s="22"/>
      <c r="M29" s="22"/>
      <c r="N29" s="157">
        <f t="shared" si="0"/>
        <v>120.46000000000001</v>
      </c>
      <c r="O29" s="157">
        <f t="shared" si="1"/>
        <v>158.85</v>
      </c>
      <c r="P29" s="158">
        <f>E29-N29-'baza dropów'!C6</f>
        <v>343.57600000000002</v>
      </c>
      <c r="Q29" s="159">
        <f>F29-N29-'baza dropów'!C6</f>
        <v>-110.76</v>
      </c>
      <c r="R29" s="160">
        <f>G29-N29-'baza dropów'!C6</f>
        <v>1019.54</v>
      </c>
      <c r="S29" s="161">
        <f>E29/(N29+'baza dropów'!C6)</f>
        <v>2.558450512564638</v>
      </c>
      <c r="T29" s="162">
        <f>'baza dropów'!G6/(N29+'baza dropów'!C6)</f>
        <v>0.98294475188242769</v>
      </c>
      <c r="U29" s="173">
        <f>'baza dropów'!I6/N29</f>
        <v>28.490785322928772</v>
      </c>
      <c r="V29" s="174">
        <f>'baza dropów'!I6/(N29+'baza dropów'!C6)</f>
        <v>15.567449877528803</v>
      </c>
      <c r="W29" s="165">
        <f t="shared" si="2"/>
        <v>184.72600000000003</v>
      </c>
      <c r="X29" s="159">
        <f t="shared" si="3"/>
        <v>-269.61</v>
      </c>
      <c r="Y29" s="159">
        <f t="shared" si="4"/>
        <v>860.68999999999994</v>
      </c>
      <c r="Z29" s="166">
        <f>E29/(N29+O29+'baza dropów'!C6)</f>
        <v>1.4870053518230473</v>
      </c>
      <c r="AA29" s="162">
        <f>'baza dropów'!G6/(N29+O29+'baza dropów'!C6)</f>
        <v>0.57130051936410853</v>
      </c>
      <c r="AB29" s="173">
        <f>'baza dropów'!I6/(N29+O29)</f>
        <v>12.287422577064909</v>
      </c>
      <c r="AC29" s="164">
        <f>'baza dropów'!I6/(N29+O29+'baza dropów'!C6)</f>
        <v>9.0480082254620235</v>
      </c>
      <c r="AD29" s="89"/>
      <c r="AE29" s="37"/>
      <c r="AF29" s="11"/>
    </row>
    <row r="30" spans="2:32" ht="20.100000000000001" customHeight="1">
      <c r="B30" s="208">
        <v>24</v>
      </c>
      <c r="C30" s="153" t="s">
        <v>175</v>
      </c>
      <c r="D30" s="154" t="s">
        <v>170</v>
      </c>
      <c r="E30" s="155">
        <f>'baza dropów'!D14</f>
        <v>324.22500000000002</v>
      </c>
      <c r="F30" s="156">
        <f>'baza dropów'!E14</f>
        <v>84.2</v>
      </c>
      <c r="G30" s="168">
        <f>'baza dropów'!F14</f>
        <v>741.5</v>
      </c>
      <c r="H30" s="22">
        <v>202</v>
      </c>
      <c r="I30" s="22">
        <v>16</v>
      </c>
      <c r="J30" s="22">
        <v>17</v>
      </c>
      <c r="K30" s="22"/>
      <c r="L30" s="22"/>
      <c r="M30" s="22"/>
      <c r="N30" s="157">
        <f t="shared" si="0"/>
        <v>86.76</v>
      </c>
      <c r="O30" s="157">
        <f t="shared" si="1"/>
        <v>105.74999999999999</v>
      </c>
      <c r="P30" s="158">
        <f>2*E30-N30-'baza dropów'!C14</f>
        <v>481.69000000000005</v>
      </c>
      <c r="Q30" s="159">
        <f>2*F30-N30-'baza dropów'!C14</f>
        <v>1.6400000000000006</v>
      </c>
      <c r="R30" s="160">
        <f>2*G30-N30-'baza dropów'!C14</f>
        <v>1316.24</v>
      </c>
      <c r="S30" s="161">
        <f>2*E30/(N30+'baza dropów'!C14)</f>
        <v>3.8885224274406336</v>
      </c>
      <c r="T30" s="162">
        <f>2*'baza dropów'!G14/(N30+'baza dropów'!C14)</f>
        <v>1.3996162149196454</v>
      </c>
      <c r="U30" s="173">
        <f>'baza dropów'!I14/N30</f>
        <v>39.246196403872752</v>
      </c>
      <c r="V30" s="174">
        <f>'baza dropów'!I14/(N30+'baza dropów'!C14)</f>
        <v>20.418565603262174</v>
      </c>
      <c r="W30" s="165">
        <f t="shared" si="2"/>
        <v>375.94000000000005</v>
      </c>
      <c r="X30" s="159">
        <f t="shared" si="3"/>
        <v>-104.10999999999999</v>
      </c>
      <c r="Y30" s="159">
        <f t="shared" si="4"/>
        <v>1210.49</v>
      </c>
      <c r="Z30" s="166">
        <f>2*E30/(N30+O30+'baza dropów'!C14)</f>
        <v>2.3795457047447801</v>
      </c>
      <c r="AA30" s="162">
        <f>2*'baza dropów'!G14/(N30+O30+'baza dropów'!C14)</f>
        <v>0.85648233092363601</v>
      </c>
      <c r="AB30" s="173">
        <f>'baza dropów'!I14/(N30+O30)</f>
        <v>17.687392862708432</v>
      </c>
      <c r="AC30" s="164">
        <f>'baza dropów'!I14/(N30+O30+'baza dropów'!C14)</f>
        <v>12.494954313603172</v>
      </c>
      <c r="AD30" s="89"/>
      <c r="AE30" s="37"/>
      <c r="AF30" s="11"/>
    </row>
    <row r="31" spans="2:32" ht="20.100000000000001" customHeight="1">
      <c r="B31" s="208">
        <v>25</v>
      </c>
      <c r="C31" s="172" t="s">
        <v>176</v>
      </c>
      <c r="D31" s="154" t="s">
        <v>171</v>
      </c>
      <c r="E31" s="155">
        <f>'baza dropów'!D23</f>
        <v>1202.692</v>
      </c>
      <c r="F31" s="156">
        <f>'baza dropów'!E23</f>
        <v>225</v>
      </c>
      <c r="G31" s="156">
        <f>'baza dropów'!F23</f>
        <v>7490</v>
      </c>
      <c r="H31" s="22">
        <v>687</v>
      </c>
      <c r="I31" s="22">
        <v>110</v>
      </c>
      <c r="J31" s="22"/>
      <c r="K31" s="22"/>
      <c r="L31" s="22">
        <v>167</v>
      </c>
      <c r="M31" s="22"/>
      <c r="N31" s="169">
        <f t="shared" si="0"/>
        <v>462.15999999999997</v>
      </c>
      <c r="O31" s="157">
        <f t="shared" si="1"/>
        <v>433.79999999999995</v>
      </c>
      <c r="P31" s="158">
        <f>3*E31-N31-'baza dropów'!C23</f>
        <v>1345.9160000000002</v>
      </c>
      <c r="Q31" s="159">
        <f>3*F31-N31-'baza dropów'!C23</f>
        <v>-1587.1599999999999</v>
      </c>
      <c r="R31" s="160">
        <f>3*G31-N31-'baza dropów'!C23</f>
        <v>20207.84</v>
      </c>
      <c r="S31" s="161">
        <f>3*E31/(N31+'baza dropów'!C23)</f>
        <v>1.5949694097676559</v>
      </c>
      <c r="T31" s="162">
        <f>3*'baza dropów'!G23/(N31+'baza dropów'!C23)</f>
        <v>0.25966333062206037</v>
      </c>
      <c r="U31" s="173">
        <f>'baza dropów'!I23/N31</f>
        <v>37.173273325255323</v>
      </c>
      <c r="V31" s="174">
        <f>'baza dropów'!I23/(N31+'baza dropów'!C23)</f>
        <v>7.5945114403932532</v>
      </c>
      <c r="W31" s="165">
        <f t="shared" si="2"/>
        <v>912.11600000000021</v>
      </c>
      <c r="X31" s="159">
        <f t="shared" si="3"/>
        <v>-2020.9599999999998</v>
      </c>
      <c r="Y31" s="159">
        <f t="shared" si="4"/>
        <v>19774.04</v>
      </c>
      <c r="Z31" s="166">
        <f>3*E31/(N31+O31+'baza dropów'!C23)</f>
        <v>1.3383269781450764</v>
      </c>
      <c r="AA31" s="162">
        <f>3*'baza dropów'!G23/(N31+O31+'baza dropów'!C23)</f>
        <v>0.21788157094318911</v>
      </c>
      <c r="AB31" s="173">
        <f>'baza dropów'!I23/(N31+O31)</f>
        <v>19.174963167998573</v>
      </c>
      <c r="AC31" s="164">
        <f>'baza dropów'!I23/(N31+O31+'baza dropów'!C23)</f>
        <v>6.3724981082805385</v>
      </c>
      <c r="AD31" s="89"/>
      <c r="AE31" s="37"/>
      <c r="AF31" s="11"/>
    </row>
    <row r="32" spans="2:32" ht="20.100000000000001" customHeight="1" thickBot="1">
      <c r="B32" s="208">
        <v>26</v>
      </c>
      <c r="C32" s="175" t="s">
        <v>176</v>
      </c>
      <c r="D32" s="176" t="s">
        <v>172</v>
      </c>
      <c r="E32" s="177">
        <f>'baza dropów'!D24</f>
        <v>2122.386</v>
      </c>
      <c r="F32" s="178">
        <f>'baza dropów'!E24</f>
        <v>287.8</v>
      </c>
      <c r="G32" s="179">
        <f>'baza dropów'!F24</f>
        <v>22470</v>
      </c>
      <c r="H32" s="23">
        <v>445</v>
      </c>
      <c r="I32" s="23">
        <v>215</v>
      </c>
      <c r="J32" s="23">
        <v>1030</v>
      </c>
      <c r="K32" s="23">
        <v>150</v>
      </c>
      <c r="L32" s="24">
        <v>150</v>
      </c>
      <c r="M32" s="23"/>
      <c r="N32" s="180">
        <f t="shared" si="0"/>
        <v>2766.55</v>
      </c>
      <c r="O32" s="180">
        <f t="shared" si="1"/>
        <v>895.49999999999989</v>
      </c>
      <c r="P32" s="181">
        <f>3*E32-N32-'baza dropów'!C24</f>
        <v>3100.6079999999993</v>
      </c>
      <c r="Q32" s="182">
        <f>3*F32-N32-'baza dropów'!C24</f>
        <v>-2403.15</v>
      </c>
      <c r="R32" s="183">
        <f>3*G32-N32-'baza dropów'!C24</f>
        <v>64143.45</v>
      </c>
      <c r="S32" s="184">
        <f>3*E32/(N32+'baza dropów'!C24)</f>
        <v>1.9491996142719381</v>
      </c>
      <c r="T32" s="185">
        <f>3*'baza dropów'!G24/(N32+'baza dropów'!C24)</f>
        <v>0.21031363365018138</v>
      </c>
      <c r="U32" s="186">
        <f>'baza dropów'!I24/N32</f>
        <v>5.1551571451808202</v>
      </c>
      <c r="V32" s="187">
        <f>'baza dropów'!I24/(N32+'baza dropów'!C24)</f>
        <v>4.3660742985718874</v>
      </c>
      <c r="W32" s="188">
        <f t="shared" si="2"/>
        <v>2205.1079999999993</v>
      </c>
      <c r="X32" s="182">
        <f t="shared" si="3"/>
        <v>-3298.65</v>
      </c>
      <c r="Y32" s="182">
        <f t="shared" si="4"/>
        <v>63247.95</v>
      </c>
      <c r="Z32" s="189">
        <f>3*E32/(N32+O32+'baza dropów'!C24)</f>
        <v>1.5298129527516486</v>
      </c>
      <c r="AA32" s="185">
        <f>3*'baza dropów'!G24/(N32+O32+'baza dropów'!C24)</f>
        <v>0.16506288968176738</v>
      </c>
      <c r="AB32" s="186">
        <f>'baza dropów'!I24/(N32+O32)</f>
        <v>3.8945399434742831</v>
      </c>
      <c r="AC32" s="190">
        <f>'baza dropów'!I24/(N32+O32+'baza dropów'!C24)</f>
        <v>3.4266767578476949</v>
      </c>
      <c r="AD32" s="89"/>
      <c r="AE32" s="37"/>
      <c r="AF32" s="11"/>
    </row>
    <row r="33" spans="2:32" ht="9.9499999999999993" customHeight="1">
      <c r="B33" s="81"/>
      <c r="C33" s="90"/>
      <c r="D33" s="90"/>
      <c r="E33" s="90"/>
      <c r="F33" s="90"/>
      <c r="G33" s="81"/>
      <c r="H33" s="82"/>
      <c r="I33" s="82"/>
      <c r="J33" s="82"/>
      <c r="K33" s="82"/>
      <c r="L33" s="82"/>
      <c r="M33" s="82"/>
      <c r="N33" s="81"/>
      <c r="O33" s="81"/>
      <c r="P33" s="83"/>
      <c r="Q33" s="84"/>
      <c r="R33" s="84"/>
      <c r="S33" s="84"/>
      <c r="T33" s="81"/>
      <c r="U33" s="90"/>
      <c r="V33" s="90"/>
      <c r="W33" s="81"/>
      <c r="X33" s="81"/>
      <c r="Y33" s="81"/>
      <c r="Z33" s="81"/>
      <c r="AA33" s="81"/>
      <c r="AB33" s="81"/>
      <c r="AC33" s="81"/>
      <c r="AD33" s="81"/>
      <c r="AE33" s="11"/>
      <c r="AF33" s="11"/>
    </row>
    <row r="34" spans="2:32" ht="15" customHeight="1">
      <c r="B34" s="81"/>
      <c r="C34" s="90"/>
      <c r="D34" s="91" t="s">
        <v>173</v>
      </c>
      <c r="E34" s="90"/>
      <c r="F34" s="90"/>
      <c r="G34" s="81"/>
      <c r="H34" s="82"/>
      <c r="I34" s="82"/>
      <c r="J34" s="82"/>
      <c r="K34" s="82"/>
      <c r="L34" s="82"/>
      <c r="M34" s="82"/>
      <c r="N34" s="81"/>
      <c r="O34" s="81"/>
      <c r="P34" s="83"/>
      <c r="Q34" s="84"/>
      <c r="R34" s="84"/>
      <c r="S34" s="84"/>
      <c r="T34" s="81"/>
      <c r="U34" s="90"/>
      <c r="V34" s="90"/>
      <c r="W34" s="81"/>
      <c r="X34" s="81"/>
      <c r="Y34" s="81"/>
      <c r="Z34" s="81"/>
      <c r="AA34" s="81"/>
      <c r="AB34" s="81"/>
      <c r="AC34" s="81"/>
      <c r="AD34" s="81"/>
    </row>
    <row r="35" spans="2:32">
      <c r="B35" s="81"/>
      <c r="C35" s="81"/>
      <c r="D35" s="92"/>
      <c r="E35" s="93"/>
      <c r="F35" s="93"/>
      <c r="G35" s="94"/>
      <c r="H35" s="95"/>
      <c r="I35" s="95"/>
      <c r="J35" s="95"/>
      <c r="K35" s="95"/>
      <c r="L35" s="95"/>
      <c r="M35" s="95"/>
      <c r="N35" s="93"/>
      <c r="O35" s="93"/>
      <c r="P35" s="96"/>
      <c r="Q35" s="97"/>
      <c r="R35" s="97"/>
      <c r="S35" s="98"/>
      <c r="T35" s="99"/>
      <c r="U35" s="100"/>
      <c r="V35" s="100"/>
      <c r="W35" s="93"/>
      <c r="X35" s="93"/>
      <c r="Y35" s="93"/>
      <c r="Z35" s="99"/>
      <c r="AA35" s="99"/>
      <c r="AB35" s="100"/>
      <c r="AC35" s="100"/>
      <c r="AD35" s="81"/>
    </row>
    <row r="36" spans="2:32" ht="15.75" thickBot="1">
      <c r="B36" s="81"/>
      <c r="C36" s="81"/>
      <c r="D36" s="81"/>
      <c r="E36" s="81"/>
      <c r="F36" s="81"/>
      <c r="G36" s="81"/>
      <c r="H36" s="82"/>
      <c r="I36" s="82"/>
      <c r="J36" s="82"/>
      <c r="K36" s="82"/>
      <c r="L36" s="82"/>
      <c r="M36" s="82"/>
      <c r="N36" s="81"/>
      <c r="O36" s="81"/>
      <c r="P36" s="83"/>
      <c r="Q36" s="84"/>
      <c r="R36" s="84"/>
      <c r="S36" s="84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</row>
    <row r="37" spans="2:32" thickBot="1">
      <c r="B37" s="81"/>
      <c r="C37" s="81"/>
      <c r="D37" s="246" t="s">
        <v>106</v>
      </c>
      <c r="E37" s="254"/>
      <c r="F37" s="86"/>
      <c r="G37" s="86"/>
      <c r="H37" s="251" t="s">
        <v>103</v>
      </c>
      <c r="I37" s="252"/>
      <c r="J37" s="252"/>
      <c r="K37" s="253"/>
      <c r="L37" s="101"/>
      <c r="M37" s="102"/>
      <c r="N37" s="246" t="s">
        <v>130</v>
      </c>
      <c r="O37" s="247"/>
      <c r="P37" s="247"/>
      <c r="Q37" s="254"/>
      <c r="R37" s="103"/>
      <c r="S37" s="233" t="s">
        <v>157</v>
      </c>
      <c r="T37" s="234"/>
      <c r="U37" s="234"/>
      <c r="V37" s="283"/>
      <c r="W37" s="104"/>
      <c r="X37" s="81"/>
      <c r="Y37" s="246" t="s">
        <v>36</v>
      </c>
      <c r="Z37" s="247"/>
      <c r="AA37" s="247"/>
      <c r="AB37" s="254"/>
      <c r="AC37" s="81"/>
      <c r="AD37" s="81"/>
    </row>
    <row r="38" spans="2:32" ht="21.75" customHeight="1" thickBot="1">
      <c r="B38" s="81"/>
      <c r="C38" s="81"/>
      <c r="D38" s="105" t="s">
        <v>47</v>
      </c>
      <c r="E38" s="106" t="s">
        <v>105</v>
      </c>
      <c r="F38" s="81"/>
      <c r="G38" s="81"/>
      <c r="H38" s="246" t="s">
        <v>104</v>
      </c>
      <c r="I38" s="247"/>
      <c r="J38" s="247"/>
      <c r="K38" s="107" t="s">
        <v>105</v>
      </c>
      <c r="L38" s="82"/>
      <c r="M38" s="82"/>
      <c r="N38" s="259" t="s">
        <v>13</v>
      </c>
      <c r="O38" s="260"/>
      <c r="P38" s="108" t="s">
        <v>136</v>
      </c>
      <c r="Q38" s="107" t="s">
        <v>98</v>
      </c>
      <c r="R38" s="84"/>
      <c r="S38" s="233" t="s">
        <v>104</v>
      </c>
      <c r="T38" s="234"/>
      <c r="U38" s="108" t="s">
        <v>136</v>
      </c>
      <c r="V38" s="107" t="s">
        <v>98</v>
      </c>
      <c r="W38" s="81"/>
      <c r="X38" s="81"/>
      <c r="Y38" s="109" t="s">
        <v>31</v>
      </c>
      <c r="Z38" s="110" t="s">
        <v>105</v>
      </c>
      <c r="AA38" s="234" t="s">
        <v>129</v>
      </c>
      <c r="AB38" s="283"/>
      <c r="AC38" s="81"/>
      <c r="AD38" s="81"/>
    </row>
    <row r="39" spans="2:32" ht="14.25">
      <c r="B39" s="81"/>
      <c r="C39" s="81"/>
      <c r="D39" s="111" t="s">
        <v>119</v>
      </c>
      <c r="E39" s="12">
        <v>50</v>
      </c>
      <c r="F39" s="81"/>
      <c r="G39" s="81"/>
      <c r="H39" s="237" t="s">
        <v>91</v>
      </c>
      <c r="I39" s="238"/>
      <c r="J39" s="238"/>
      <c r="K39" s="13">
        <v>2500</v>
      </c>
      <c r="L39" s="82"/>
      <c r="M39" s="82"/>
      <c r="N39" s="255" t="s">
        <v>17</v>
      </c>
      <c r="O39" s="256"/>
      <c r="P39" s="205">
        <v>20</v>
      </c>
      <c r="Q39" s="112">
        <f>P39/1000</f>
        <v>0.02</v>
      </c>
      <c r="R39" s="84"/>
      <c r="S39" s="235" t="s">
        <v>28</v>
      </c>
      <c r="T39" s="236"/>
      <c r="U39" s="136">
        <v>200</v>
      </c>
      <c r="V39" s="113">
        <f t="shared" ref="V39:V44" si="5">U39/1000</f>
        <v>0.2</v>
      </c>
      <c r="W39" s="81"/>
      <c r="X39" s="81"/>
      <c r="Y39" s="114" t="s">
        <v>37</v>
      </c>
      <c r="Z39" s="115">
        <f>10*Q39+5*Q55</f>
        <v>0.26</v>
      </c>
      <c r="AA39" s="116" t="s">
        <v>41</v>
      </c>
      <c r="AB39" s="117"/>
      <c r="AC39" s="81"/>
      <c r="AD39" s="81"/>
    </row>
    <row r="40" spans="2:32" ht="14.25">
      <c r="B40" s="81"/>
      <c r="C40" s="81"/>
      <c r="D40" s="118" t="s">
        <v>48</v>
      </c>
      <c r="E40" s="13">
        <v>500</v>
      </c>
      <c r="F40" s="81"/>
      <c r="G40" s="81"/>
      <c r="H40" s="237" t="s">
        <v>78</v>
      </c>
      <c r="I40" s="238"/>
      <c r="J40" s="238"/>
      <c r="K40" s="13">
        <v>1000</v>
      </c>
      <c r="L40" s="82"/>
      <c r="M40" s="82"/>
      <c r="N40" s="243" t="s">
        <v>18</v>
      </c>
      <c r="O40" s="244"/>
      <c r="P40" s="206">
        <v>15</v>
      </c>
      <c r="Q40" s="119">
        <f t="shared" ref="Q40:Q42" si="6">P40/1000</f>
        <v>1.4999999999999999E-2</v>
      </c>
      <c r="R40" s="84"/>
      <c r="S40" s="237" t="s">
        <v>11</v>
      </c>
      <c r="T40" s="238"/>
      <c r="U40" s="137">
        <v>900</v>
      </c>
      <c r="V40" s="120">
        <f t="shared" si="5"/>
        <v>0.9</v>
      </c>
      <c r="W40" s="81"/>
      <c r="X40" s="81"/>
      <c r="Y40" s="121" t="s">
        <v>38</v>
      </c>
      <c r="Z40" s="122">
        <f>10*Q40+10*Q55</f>
        <v>0.27</v>
      </c>
      <c r="AA40" s="123" t="s">
        <v>42</v>
      </c>
      <c r="AB40" s="124"/>
      <c r="AC40" s="81"/>
      <c r="AD40" s="81"/>
    </row>
    <row r="41" spans="2:32" ht="14.25">
      <c r="B41" s="81"/>
      <c r="C41" s="81"/>
      <c r="D41" s="118" t="s">
        <v>49</v>
      </c>
      <c r="E41" s="13">
        <v>100</v>
      </c>
      <c r="F41" s="81"/>
      <c r="G41" s="81"/>
      <c r="H41" s="237" t="s">
        <v>94</v>
      </c>
      <c r="I41" s="238"/>
      <c r="J41" s="238"/>
      <c r="K41" s="13">
        <v>17000</v>
      </c>
      <c r="L41" s="82"/>
      <c r="M41" s="82"/>
      <c r="N41" s="243" t="s">
        <v>19</v>
      </c>
      <c r="O41" s="244"/>
      <c r="P41" s="206">
        <v>35</v>
      </c>
      <c r="Q41" s="119">
        <f t="shared" si="6"/>
        <v>3.5000000000000003E-2</v>
      </c>
      <c r="R41" s="84"/>
      <c r="S41" s="237" t="s">
        <v>148</v>
      </c>
      <c r="T41" s="238"/>
      <c r="U41" s="137">
        <v>50</v>
      </c>
      <c r="V41" s="120">
        <f t="shared" si="5"/>
        <v>0.05</v>
      </c>
      <c r="W41" s="81"/>
      <c r="X41" s="81"/>
      <c r="Y41" s="121" t="s">
        <v>39</v>
      </c>
      <c r="Z41" s="122">
        <f>40*Q41+30*Q55</f>
        <v>1.7600000000000002</v>
      </c>
      <c r="AA41" s="123" t="s">
        <v>43</v>
      </c>
      <c r="AB41" s="124"/>
      <c r="AC41" s="81"/>
      <c r="AD41" s="81"/>
    </row>
    <row r="42" spans="2:32" ht="14.25">
      <c r="B42" s="81"/>
      <c r="C42" s="81"/>
      <c r="D42" s="118" t="s">
        <v>50</v>
      </c>
      <c r="E42" s="13">
        <v>65</v>
      </c>
      <c r="F42" s="81"/>
      <c r="G42" s="81"/>
      <c r="H42" s="237" t="s">
        <v>72</v>
      </c>
      <c r="I42" s="238"/>
      <c r="J42" s="238"/>
      <c r="K42" s="13">
        <v>50</v>
      </c>
      <c r="L42" s="82"/>
      <c r="M42" s="82"/>
      <c r="N42" s="243" t="s">
        <v>5</v>
      </c>
      <c r="O42" s="244"/>
      <c r="P42" s="206">
        <v>350</v>
      </c>
      <c r="Q42" s="119">
        <f t="shared" si="6"/>
        <v>0.35</v>
      </c>
      <c r="R42" s="84"/>
      <c r="S42" s="237" t="s">
        <v>24</v>
      </c>
      <c r="T42" s="238"/>
      <c r="U42" s="137">
        <v>50</v>
      </c>
      <c r="V42" s="120">
        <f t="shared" si="5"/>
        <v>0.05</v>
      </c>
      <c r="W42" s="81"/>
      <c r="X42" s="81"/>
      <c r="Y42" s="121" t="s">
        <v>40</v>
      </c>
      <c r="Z42" s="122">
        <f>10*Q42+15*Q55</f>
        <v>3.68</v>
      </c>
      <c r="AA42" s="123" t="s">
        <v>44</v>
      </c>
      <c r="AB42" s="124"/>
      <c r="AC42" s="81"/>
      <c r="AD42" s="81"/>
    </row>
    <row r="43" spans="2:32" ht="14.25">
      <c r="B43" s="81"/>
      <c r="C43" s="81"/>
      <c r="D43" s="118" t="s">
        <v>51</v>
      </c>
      <c r="E43" s="13">
        <v>400</v>
      </c>
      <c r="F43" s="81"/>
      <c r="G43" s="81"/>
      <c r="H43" s="237" t="s">
        <v>95</v>
      </c>
      <c r="I43" s="238"/>
      <c r="J43" s="238"/>
      <c r="K43" s="13">
        <v>50</v>
      </c>
      <c r="L43" s="82"/>
      <c r="M43" s="82"/>
      <c r="N43" s="243" t="s">
        <v>27</v>
      </c>
      <c r="O43" s="244"/>
      <c r="P43" s="206">
        <v>140</v>
      </c>
      <c r="Q43" s="119">
        <f t="shared" ref="Q43:Q44" si="7">P43/1000</f>
        <v>0.14000000000000001</v>
      </c>
      <c r="R43" s="84"/>
      <c r="S43" s="237" t="s">
        <v>10</v>
      </c>
      <c r="T43" s="238"/>
      <c r="U43" s="137">
        <v>20</v>
      </c>
      <c r="V43" s="120">
        <f t="shared" si="5"/>
        <v>0.02</v>
      </c>
      <c r="W43" s="81"/>
      <c r="X43" s="81"/>
      <c r="Y43" s="121" t="s">
        <v>113</v>
      </c>
      <c r="Z43" s="122">
        <f>10*Q43+10*Q55</f>
        <v>1.52</v>
      </c>
      <c r="AA43" s="125" t="s">
        <v>114</v>
      </c>
      <c r="AB43" s="126"/>
      <c r="AC43" s="81"/>
      <c r="AD43" s="81"/>
    </row>
    <row r="44" spans="2:32" thickBot="1">
      <c r="B44" s="81"/>
      <c r="C44" s="81"/>
      <c r="D44" s="118" t="s">
        <v>52</v>
      </c>
      <c r="E44" s="13">
        <v>80</v>
      </c>
      <c r="F44" s="81"/>
      <c r="G44" s="81"/>
      <c r="H44" s="237" t="s">
        <v>25</v>
      </c>
      <c r="I44" s="238"/>
      <c r="J44" s="238"/>
      <c r="K44" s="13">
        <v>50</v>
      </c>
      <c r="L44" s="82"/>
      <c r="M44" s="82"/>
      <c r="N44" s="243" t="s">
        <v>22</v>
      </c>
      <c r="O44" s="244"/>
      <c r="P44" s="206">
        <v>20</v>
      </c>
      <c r="Q44" s="119">
        <f t="shared" si="7"/>
        <v>0.02</v>
      </c>
      <c r="R44" s="84"/>
      <c r="S44" s="239" t="s">
        <v>147</v>
      </c>
      <c r="T44" s="240"/>
      <c r="U44" s="138">
        <v>10</v>
      </c>
      <c r="V44" s="127">
        <f t="shared" si="5"/>
        <v>0.01</v>
      </c>
      <c r="W44" s="81"/>
      <c r="X44" s="81"/>
      <c r="Y44" s="128" t="s">
        <v>132</v>
      </c>
      <c r="Z44" s="129">
        <f>10*Q44+20*Q55</f>
        <v>0.44</v>
      </c>
      <c r="AA44" s="130" t="s">
        <v>133</v>
      </c>
      <c r="AB44" s="131"/>
      <c r="AC44" s="81"/>
      <c r="AD44" s="81"/>
    </row>
    <row r="45" spans="2:32" ht="14.25">
      <c r="B45" s="81"/>
      <c r="C45" s="81"/>
      <c r="D45" s="118" t="s">
        <v>120</v>
      </c>
      <c r="E45" s="13">
        <v>900</v>
      </c>
      <c r="F45" s="81"/>
      <c r="G45" s="81"/>
      <c r="H45" s="237" t="s">
        <v>96</v>
      </c>
      <c r="I45" s="238"/>
      <c r="J45" s="238"/>
      <c r="K45" s="13">
        <v>50</v>
      </c>
      <c r="L45" s="82"/>
      <c r="M45" s="82"/>
      <c r="N45" s="241" t="s">
        <v>85</v>
      </c>
      <c r="O45" s="242"/>
      <c r="P45" s="207">
        <v>600</v>
      </c>
      <c r="Q45" s="132">
        <f t="shared" ref="Q45:Q56" si="8">P45/1000</f>
        <v>0.6</v>
      </c>
      <c r="R45" s="84"/>
      <c r="S45" s="84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</row>
    <row r="46" spans="2:32" ht="14.25">
      <c r="B46" s="81"/>
      <c r="C46" s="81"/>
      <c r="D46" s="118" t="s">
        <v>121</v>
      </c>
      <c r="E46" s="13">
        <v>300</v>
      </c>
      <c r="F46" s="81"/>
      <c r="G46" s="81"/>
      <c r="H46" s="237" t="s">
        <v>99</v>
      </c>
      <c r="I46" s="238"/>
      <c r="J46" s="238"/>
      <c r="K46" s="13">
        <v>50</v>
      </c>
      <c r="L46" s="82"/>
      <c r="M46" s="82"/>
      <c r="N46" s="241" t="s">
        <v>86</v>
      </c>
      <c r="O46" s="242"/>
      <c r="P46" s="207">
        <v>450</v>
      </c>
      <c r="Q46" s="132">
        <f t="shared" si="8"/>
        <v>0.45</v>
      </c>
      <c r="R46" s="84"/>
      <c r="S46" s="84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</row>
    <row r="47" spans="2:32" ht="14.25">
      <c r="B47" s="81"/>
      <c r="C47" s="81"/>
      <c r="D47" s="118" t="s">
        <v>149</v>
      </c>
      <c r="E47" s="13">
        <v>120</v>
      </c>
      <c r="F47" s="81"/>
      <c r="G47" s="81"/>
      <c r="H47" s="237" t="s">
        <v>76</v>
      </c>
      <c r="I47" s="238"/>
      <c r="J47" s="238"/>
      <c r="K47" s="13">
        <v>50</v>
      </c>
      <c r="L47" s="82"/>
      <c r="M47" s="82"/>
      <c r="N47" s="241" t="s">
        <v>88</v>
      </c>
      <c r="O47" s="242"/>
      <c r="P47" s="207">
        <v>350</v>
      </c>
      <c r="Q47" s="132">
        <f t="shared" si="8"/>
        <v>0.35</v>
      </c>
      <c r="R47" s="84"/>
      <c r="S47" s="84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</row>
    <row r="48" spans="2:32" ht="14.25">
      <c r="B48" s="81"/>
      <c r="C48" s="81"/>
      <c r="D48" s="118" t="s">
        <v>150</v>
      </c>
      <c r="E48" s="13">
        <v>10</v>
      </c>
      <c r="F48" s="81"/>
      <c r="G48" s="81"/>
      <c r="H48" s="237" t="s">
        <v>100</v>
      </c>
      <c r="I48" s="238"/>
      <c r="J48" s="238"/>
      <c r="K48" s="13">
        <v>100</v>
      </c>
      <c r="L48" s="82"/>
      <c r="M48" s="82"/>
      <c r="N48" s="241" t="s">
        <v>9</v>
      </c>
      <c r="O48" s="242"/>
      <c r="P48" s="214">
        <f>25*P56</f>
        <v>450</v>
      </c>
      <c r="Q48" s="132">
        <f t="shared" si="8"/>
        <v>0.45</v>
      </c>
      <c r="R48" s="84"/>
      <c r="S48" s="217" t="s">
        <v>182</v>
      </c>
      <c r="T48" s="218"/>
      <c r="U48" s="218"/>
      <c r="V48" s="81"/>
      <c r="W48" s="81"/>
      <c r="X48" s="219"/>
      <c r="Y48" s="220"/>
      <c r="Z48" s="81"/>
      <c r="AA48" s="81"/>
      <c r="AB48" s="81"/>
      <c r="AC48" s="81"/>
      <c r="AD48" s="81"/>
    </row>
    <row r="49" spans="2:30" ht="14.25">
      <c r="B49" s="81"/>
      <c r="C49" s="81"/>
      <c r="D49" s="133" t="s">
        <v>115</v>
      </c>
      <c r="E49" s="35">
        <v>80</v>
      </c>
      <c r="F49" s="81"/>
      <c r="G49" s="81"/>
      <c r="H49" s="237" t="s">
        <v>101</v>
      </c>
      <c r="I49" s="238"/>
      <c r="J49" s="238"/>
      <c r="K49" s="13">
        <v>100</v>
      </c>
      <c r="L49" s="82"/>
      <c r="M49" s="82"/>
      <c r="N49" s="241" t="s">
        <v>1</v>
      </c>
      <c r="O49" s="242"/>
      <c r="P49" s="207">
        <v>1200</v>
      </c>
      <c r="Q49" s="132">
        <f t="shared" si="8"/>
        <v>1.2</v>
      </c>
      <c r="R49" s="84"/>
      <c r="S49" s="218"/>
      <c r="T49" s="218"/>
      <c r="U49" s="218"/>
      <c r="V49" s="81"/>
      <c r="W49" s="81"/>
      <c r="X49" s="221"/>
      <c r="Y49" s="222"/>
      <c r="Z49" s="81"/>
      <c r="AA49" s="81"/>
      <c r="AB49" s="81"/>
      <c r="AC49" s="81"/>
      <c r="AD49" s="81"/>
    </row>
    <row r="50" spans="2:30" ht="14.25">
      <c r="B50" s="81"/>
      <c r="C50" s="81"/>
      <c r="D50" s="118" t="s">
        <v>116</v>
      </c>
      <c r="E50" s="13">
        <v>200</v>
      </c>
      <c r="F50" s="81"/>
      <c r="G50" s="81"/>
      <c r="H50" s="237" t="s">
        <v>128</v>
      </c>
      <c r="I50" s="238"/>
      <c r="J50" s="238"/>
      <c r="K50" s="13">
        <v>100</v>
      </c>
      <c r="L50" s="82"/>
      <c r="M50" s="82"/>
      <c r="N50" s="241" t="s">
        <v>0</v>
      </c>
      <c r="O50" s="242"/>
      <c r="P50" s="207">
        <v>200</v>
      </c>
      <c r="Q50" s="132">
        <f t="shared" si="8"/>
        <v>0.2</v>
      </c>
      <c r="R50" s="84"/>
      <c r="S50" s="218"/>
      <c r="T50" s="218"/>
      <c r="U50" s="218"/>
      <c r="V50" s="81"/>
      <c r="W50" s="81"/>
      <c r="X50" s="221"/>
      <c r="Y50" s="222"/>
      <c r="Z50" s="81"/>
      <c r="AA50" s="81"/>
      <c r="AB50" s="81"/>
      <c r="AC50" s="81"/>
      <c r="AD50" s="81"/>
    </row>
    <row r="51" spans="2:30" ht="14.25">
      <c r="B51" s="81"/>
      <c r="C51" s="81"/>
      <c r="D51" s="118" t="s">
        <v>117</v>
      </c>
      <c r="E51" s="13">
        <v>15</v>
      </c>
      <c r="F51" s="81"/>
      <c r="G51" s="81"/>
      <c r="H51" s="237" t="s">
        <v>102</v>
      </c>
      <c r="I51" s="238"/>
      <c r="J51" s="238"/>
      <c r="K51" s="13">
        <v>100</v>
      </c>
      <c r="L51" s="82"/>
      <c r="M51" s="82"/>
      <c r="N51" s="241" t="s">
        <v>2</v>
      </c>
      <c r="O51" s="242"/>
      <c r="P51" s="207">
        <v>80</v>
      </c>
      <c r="Q51" s="132">
        <f t="shared" si="8"/>
        <v>0.08</v>
      </c>
      <c r="R51" s="84"/>
      <c r="S51" s="218"/>
      <c r="T51" s="218"/>
      <c r="U51" s="218"/>
      <c r="V51" s="81"/>
      <c r="W51" s="81"/>
      <c r="X51" s="223"/>
      <c r="Y51" s="224"/>
      <c r="Z51" s="81"/>
      <c r="AA51" s="81"/>
      <c r="AB51" s="81"/>
      <c r="AC51" s="81"/>
      <c r="AD51" s="81"/>
    </row>
    <row r="52" spans="2:30" ht="14.25">
      <c r="B52" s="81"/>
      <c r="C52" s="81"/>
      <c r="D52" s="118" t="s">
        <v>53</v>
      </c>
      <c r="E52" s="13">
        <v>1700</v>
      </c>
      <c r="F52" s="81"/>
      <c r="G52" s="81"/>
      <c r="H52" s="237" t="s">
        <v>111</v>
      </c>
      <c r="I52" s="238"/>
      <c r="J52" s="238"/>
      <c r="K52" s="13">
        <v>100</v>
      </c>
      <c r="L52" s="82"/>
      <c r="M52" s="82"/>
      <c r="N52" s="241" t="s">
        <v>65</v>
      </c>
      <c r="O52" s="242"/>
      <c r="P52" s="207">
        <v>200</v>
      </c>
      <c r="Q52" s="132">
        <f t="shared" si="8"/>
        <v>0.2</v>
      </c>
      <c r="R52" s="84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</row>
    <row r="53" spans="2:30" thickBot="1">
      <c r="B53" s="81"/>
      <c r="C53" s="81"/>
      <c r="D53" s="118" t="s">
        <v>118</v>
      </c>
      <c r="E53" s="13">
        <v>200</v>
      </c>
      <c r="F53" s="81"/>
      <c r="G53" s="81"/>
      <c r="H53" s="239" t="s">
        <v>138</v>
      </c>
      <c r="I53" s="240"/>
      <c r="J53" s="240"/>
      <c r="K53" s="14">
        <v>7500</v>
      </c>
      <c r="L53" s="82"/>
      <c r="M53" s="82"/>
      <c r="N53" s="241" t="s">
        <v>4</v>
      </c>
      <c r="O53" s="242"/>
      <c r="P53" s="207">
        <v>25</v>
      </c>
      <c r="Q53" s="132">
        <f t="shared" si="8"/>
        <v>2.5000000000000001E-2</v>
      </c>
      <c r="R53" s="84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</row>
    <row r="54" spans="2:30" ht="14.25">
      <c r="B54" s="81"/>
      <c r="C54" s="81"/>
      <c r="D54" s="118" t="s">
        <v>97</v>
      </c>
      <c r="E54" s="13">
        <v>500</v>
      </c>
      <c r="F54" s="81"/>
      <c r="G54" s="81"/>
      <c r="H54" s="82"/>
      <c r="I54" s="82"/>
      <c r="J54" s="82"/>
      <c r="K54" s="82"/>
      <c r="L54" s="82"/>
      <c r="M54" s="82"/>
      <c r="N54" s="241" t="s">
        <v>20</v>
      </c>
      <c r="O54" s="242"/>
      <c r="P54" s="207">
        <v>15</v>
      </c>
      <c r="Q54" s="132">
        <f t="shared" si="8"/>
        <v>1.4999999999999999E-2</v>
      </c>
      <c r="R54" s="84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</row>
    <row r="55" spans="2:30" ht="14.25">
      <c r="B55" s="81"/>
      <c r="C55" s="81"/>
      <c r="D55" s="133" t="s">
        <v>55</v>
      </c>
      <c r="E55" s="35">
        <v>500</v>
      </c>
      <c r="F55" s="81"/>
      <c r="G55" s="81"/>
      <c r="H55" s="82"/>
      <c r="I55" s="82"/>
      <c r="J55" s="82"/>
      <c r="K55" s="82"/>
      <c r="L55" s="82"/>
      <c r="M55" s="82"/>
      <c r="N55" s="241" t="s">
        <v>6</v>
      </c>
      <c r="O55" s="242"/>
      <c r="P55" s="207">
        <v>12</v>
      </c>
      <c r="Q55" s="132">
        <f t="shared" si="8"/>
        <v>1.2E-2</v>
      </c>
      <c r="R55" s="84"/>
      <c r="S55" s="84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</row>
    <row r="56" spans="2:30" ht="14.25">
      <c r="B56" s="81"/>
      <c r="C56" s="81"/>
      <c r="D56" s="118" t="s">
        <v>122</v>
      </c>
      <c r="E56" s="13">
        <v>50</v>
      </c>
      <c r="F56" s="81"/>
      <c r="G56" s="81"/>
      <c r="H56" s="82"/>
      <c r="I56" s="82"/>
      <c r="J56" s="82"/>
      <c r="K56" s="82"/>
      <c r="L56" s="82"/>
      <c r="M56" s="82"/>
      <c r="N56" s="241" t="s">
        <v>7</v>
      </c>
      <c r="O56" s="242"/>
      <c r="P56" s="207">
        <v>18</v>
      </c>
      <c r="Q56" s="132">
        <f t="shared" si="8"/>
        <v>1.7999999999999999E-2</v>
      </c>
      <c r="R56" s="84"/>
      <c r="S56" s="84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</row>
    <row r="57" spans="2:30" ht="14.25">
      <c r="B57" s="81"/>
      <c r="C57" s="81"/>
      <c r="D57" s="118" t="s">
        <v>123</v>
      </c>
      <c r="E57" s="13">
        <v>1300</v>
      </c>
      <c r="F57" s="81"/>
      <c r="G57" s="81"/>
      <c r="H57" s="82"/>
      <c r="I57" s="82"/>
      <c r="J57" s="82"/>
      <c r="K57" s="82"/>
      <c r="L57" s="82"/>
      <c r="M57" s="82"/>
      <c r="N57" s="241" t="s">
        <v>8</v>
      </c>
      <c r="O57" s="242"/>
      <c r="P57" s="207">
        <v>90</v>
      </c>
      <c r="Q57" s="132">
        <f>P57/1000</f>
        <v>0.09</v>
      </c>
      <c r="R57" s="84"/>
      <c r="S57" s="84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</row>
    <row r="58" spans="2:30" thickBot="1">
      <c r="B58" s="81"/>
      <c r="C58" s="81"/>
      <c r="D58" s="118" t="s">
        <v>124</v>
      </c>
      <c r="E58" s="13">
        <v>1800</v>
      </c>
      <c r="F58" s="81"/>
      <c r="G58" s="81"/>
      <c r="H58" s="82"/>
      <c r="I58" s="82"/>
      <c r="J58" s="82"/>
      <c r="K58" s="82"/>
      <c r="L58" s="82"/>
      <c r="M58" s="82"/>
      <c r="N58" s="248" t="s">
        <v>69</v>
      </c>
      <c r="O58" s="249"/>
      <c r="P58" s="215">
        <v>500</v>
      </c>
      <c r="Q58" s="216">
        <f>P58/1000</f>
        <v>0.5</v>
      </c>
      <c r="R58" s="84"/>
      <c r="S58" s="84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</row>
    <row r="59" spans="2:30" ht="14.25">
      <c r="B59" s="81"/>
      <c r="C59" s="81"/>
      <c r="D59" s="118" t="s">
        <v>125</v>
      </c>
      <c r="E59" s="13">
        <v>500</v>
      </c>
      <c r="F59" s="81"/>
      <c r="G59" s="81"/>
      <c r="H59" s="82"/>
      <c r="I59" s="82"/>
      <c r="J59" s="82"/>
      <c r="K59" s="82"/>
      <c r="L59" s="82"/>
      <c r="M59" s="82"/>
      <c r="N59" s="245"/>
      <c r="O59" s="245"/>
      <c r="P59" s="209"/>
      <c r="Q59" s="135"/>
      <c r="R59" s="84"/>
      <c r="S59" s="84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</row>
    <row r="60" spans="2:30" thickBot="1">
      <c r="B60" s="81"/>
      <c r="C60" s="81"/>
      <c r="D60" s="134" t="s">
        <v>126</v>
      </c>
      <c r="E60" s="14">
        <v>20</v>
      </c>
      <c r="F60" s="81"/>
      <c r="G60" s="81"/>
      <c r="H60" s="82"/>
      <c r="I60" s="82"/>
      <c r="J60" s="82"/>
      <c r="K60" s="82"/>
      <c r="L60" s="82"/>
      <c r="M60" s="82"/>
      <c r="N60" s="245"/>
      <c r="O60" s="245"/>
      <c r="P60" s="209"/>
      <c r="Q60" s="135"/>
      <c r="R60" s="84"/>
      <c r="S60" s="84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</row>
    <row r="61" spans="2:30" ht="14.25">
      <c r="B61" s="81"/>
      <c r="C61" s="81"/>
      <c r="D61" s="81"/>
      <c r="E61" s="81"/>
      <c r="F61" s="81"/>
      <c r="G61" s="81"/>
      <c r="H61" s="82"/>
      <c r="I61" s="82"/>
      <c r="J61" s="82"/>
      <c r="K61" s="82"/>
      <c r="L61" s="82"/>
      <c r="M61" s="82"/>
      <c r="N61" s="245"/>
      <c r="O61" s="245"/>
      <c r="P61" s="209"/>
      <c r="Q61" s="135"/>
      <c r="R61" s="84"/>
      <c r="S61" s="84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</row>
    <row r="62" spans="2:30">
      <c r="B62" s="81"/>
      <c r="C62" s="81"/>
      <c r="D62" s="81"/>
      <c r="E62" s="81"/>
      <c r="F62" s="81"/>
      <c r="G62" s="81"/>
      <c r="H62" s="82"/>
      <c r="I62" s="82"/>
      <c r="J62" s="82"/>
      <c r="K62" s="82"/>
      <c r="L62" s="82"/>
      <c r="M62" s="82"/>
      <c r="N62" s="11"/>
      <c r="O62" s="11"/>
      <c r="P62" s="210"/>
      <c r="Q62" s="211"/>
      <c r="R62" s="84"/>
      <c r="S62" s="84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</row>
    <row r="63" spans="2:30" ht="14.25">
      <c r="B63" s="81"/>
      <c r="C63" s="81"/>
      <c r="D63" s="135"/>
      <c r="E63" s="81"/>
      <c r="F63" s="81"/>
      <c r="G63" s="81"/>
      <c r="H63" s="82"/>
      <c r="I63" s="82"/>
      <c r="J63" s="82"/>
      <c r="K63" s="82"/>
      <c r="L63" s="82"/>
      <c r="M63" s="82"/>
      <c r="N63" s="232"/>
      <c r="O63" s="232"/>
      <c r="P63" s="212"/>
      <c r="Q63" s="213"/>
      <c r="R63" s="84"/>
      <c r="S63" s="84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</row>
    <row r="64" spans="2:30" ht="14.25">
      <c r="B64" s="81"/>
      <c r="C64" s="81"/>
      <c r="D64" s="135"/>
      <c r="E64" s="81"/>
      <c r="F64" s="81"/>
      <c r="G64" s="81"/>
      <c r="H64" s="82"/>
      <c r="I64" s="82"/>
      <c r="J64" s="82"/>
      <c r="K64" s="82"/>
      <c r="L64" s="82"/>
      <c r="M64" s="82"/>
      <c r="N64" s="232"/>
      <c r="O64" s="232"/>
      <c r="P64" s="212"/>
      <c r="Q64" s="213"/>
      <c r="R64" s="84"/>
      <c r="S64" s="84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</row>
    <row r="65" spans="2:30" ht="14.25">
      <c r="B65" s="81"/>
      <c r="C65" s="81"/>
      <c r="D65" s="135"/>
      <c r="E65" s="81"/>
      <c r="F65" s="81"/>
      <c r="G65" s="81"/>
      <c r="H65" s="82"/>
      <c r="I65" s="82"/>
      <c r="J65" s="82"/>
      <c r="K65" s="82"/>
      <c r="L65" s="82"/>
      <c r="M65" s="82"/>
      <c r="N65" s="232"/>
      <c r="O65" s="232"/>
      <c r="P65" s="212"/>
      <c r="Q65" s="213"/>
      <c r="R65" s="84"/>
      <c r="S65" s="84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</row>
    <row r="66" spans="2:30" ht="14.25">
      <c r="B66" s="81"/>
      <c r="C66" s="81"/>
      <c r="D66" s="135"/>
      <c r="E66" s="81"/>
      <c r="F66" s="81"/>
      <c r="G66" s="81"/>
      <c r="H66" s="82"/>
      <c r="I66" s="82"/>
      <c r="J66" s="82"/>
      <c r="K66" s="82"/>
      <c r="L66" s="82"/>
      <c r="M66" s="82"/>
      <c r="N66" s="232"/>
      <c r="O66" s="232"/>
      <c r="P66" s="212"/>
      <c r="Q66" s="213"/>
      <c r="R66" s="84"/>
      <c r="S66" s="84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</row>
    <row r="67" spans="2:30" ht="14.25">
      <c r="B67" s="81"/>
      <c r="C67" s="81"/>
      <c r="D67" s="135"/>
      <c r="E67" s="81"/>
      <c r="F67" s="81"/>
      <c r="G67" s="81"/>
      <c r="H67" s="82"/>
      <c r="I67" s="82"/>
      <c r="J67" s="82"/>
      <c r="K67" s="82"/>
      <c r="L67" s="82"/>
      <c r="M67" s="82"/>
      <c r="N67" s="232"/>
      <c r="O67" s="232"/>
      <c r="P67" s="212"/>
      <c r="Q67" s="213"/>
      <c r="R67" s="84"/>
      <c r="S67" s="84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</row>
    <row r="68" spans="2:30" ht="14.25">
      <c r="B68" s="81"/>
      <c r="C68" s="81"/>
      <c r="D68" s="135"/>
      <c r="E68" s="81"/>
      <c r="F68" s="81"/>
      <c r="G68" s="81"/>
      <c r="H68" s="82"/>
      <c r="I68" s="82"/>
      <c r="J68" s="82"/>
      <c r="K68" s="82"/>
      <c r="L68" s="82"/>
      <c r="M68" s="82"/>
      <c r="N68" s="232"/>
      <c r="O68" s="232"/>
      <c r="P68" s="212"/>
      <c r="Q68" s="213"/>
      <c r="R68" s="84"/>
      <c r="S68" s="84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</row>
    <row r="69" spans="2:30" ht="14.25">
      <c r="B69" s="81"/>
      <c r="C69" s="81"/>
      <c r="D69" s="135"/>
      <c r="E69" s="81"/>
      <c r="F69" s="81"/>
      <c r="G69" s="81"/>
      <c r="H69" s="82"/>
      <c r="I69" s="82"/>
      <c r="J69" s="82"/>
      <c r="K69" s="82"/>
      <c r="L69" s="82"/>
      <c r="M69" s="82"/>
      <c r="N69" s="232"/>
      <c r="O69" s="232"/>
      <c r="P69" s="212"/>
      <c r="Q69" s="213"/>
      <c r="R69" s="84"/>
      <c r="S69" s="84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</row>
    <row r="70" spans="2:30">
      <c r="B70" s="81"/>
      <c r="C70" s="81"/>
      <c r="D70" s="135"/>
      <c r="E70" s="81"/>
      <c r="F70" s="81"/>
      <c r="G70" s="81"/>
      <c r="H70" s="82"/>
      <c r="I70" s="82"/>
      <c r="J70" s="82"/>
      <c r="K70" s="82"/>
      <c r="L70" s="82"/>
      <c r="M70" s="82"/>
      <c r="N70" s="81"/>
      <c r="O70" s="81"/>
      <c r="P70" s="83"/>
      <c r="Q70" s="84"/>
      <c r="R70" s="84"/>
      <c r="S70" s="84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</row>
    <row r="71" spans="2:30">
      <c r="D71" s="15"/>
    </row>
    <row r="72" spans="2:30">
      <c r="D72" s="15"/>
    </row>
    <row r="73" spans="2:30">
      <c r="D73" s="15"/>
    </row>
    <row r="74" spans="2:30">
      <c r="D74" s="15"/>
    </row>
    <row r="75" spans="2:30">
      <c r="D75" s="15"/>
    </row>
    <row r="76" spans="2:30">
      <c r="D76" s="15"/>
    </row>
    <row r="77" spans="2:30">
      <c r="D77" s="15"/>
    </row>
    <row r="78" spans="2:30">
      <c r="D78" s="15"/>
    </row>
    <row r="79" spans="2:30">
      <c r="D79" s="15"/>
    </row>
    <row r="80" spans="2:30">
      <c r="D80" s="16"/>
    </row>
  </sheetData>
  <sheetProtection sheet="1" objects="1" scenarios="1" formatColumns="0" formatRows="0" sort="0" autoFilter="0" pivotTables="0"/>
  <autoFilter ref="B6:AC32">
    <sortState ref="B7:AC32">
      <sortCondition ref="B6:B32"/>
    </sortState>
  </autoFilter>
  <mergeCells count="91">
    <mergeCell ref="S3:V3"/>
    <mergeCell ref="P2:V2"/>
    <mergeCell ref="W2:AC2"/>
    <mergeCell ref="Z3:AC3"/>
    <mergeCell ref="Y37:AB37"/>
    <mergeCell ref="W3:Y3"/>
    <mergeCell ref="Z4:Z5"/>
    <mergeCell ref="AA4:AA5"/>
    <mergeCell ref="W4:W5"/>
    <mergeCell ref="X4:X5"/>
    <mergeCell ref="Y4:Y5"/>
    <mergeCell ref="AA38:AB38"/>
    <mergeCell ref="T4:T5"/>
    <mergeCell ref="S4:S5"/>
    <mergeCell ref="AB4:AC5"/>
    <mergeCell ref="U4:V5"/>
    <mergeCell ref="S37:V37"/>
    <mergeCell ref="F4:F5"/>
    <mergeCell ref="E4:E5"/>
    <mergeCell ref="N4:N5"/>
    <mergeCell ref="O4:O5"/>
    <mergeCell ref="E2:G3"/>
    <mergeCell ref="P4:P5"/>
    <mergeCell ref="R4:R5"/>
    <mergeCell ref="Q4:Q5"/>
    <mergeCell ref="H2:O3"/>
    <mergeCell ref="G4:G5"/>
    <mergeCell ref="H52:J52"/>
    <mergeCell ref="N57:O57"/>
    <mergeCell ref="N66:O66"/>
    <mergeCell ref="H51:J51"/>
    <mergeCell ref="H38:J38"/>
    <mergeCell ref="H40:J40"/>
    <mergeCell ref="H43:J43"/>
    <mergeCell ref="H42:J42"/>
    <mergeCell ref="H39:J39"/>
    <mergeCell ref="N58:O58"/>
    <mergeCell ref="N52:O52"/>
    <mergeCell ref="N48:O48"/>
    <mergeCell ref="N60:O60"/>
    <mergeCell ref="N53:O53"/>
    <mergeCell ref="N50:O50"/>
    <mergeCell ref="N43:O43"/>
    <mergeCell ref="N67:O67"/>
    <mergeCell ref="N63:O63"/>
    <mergeCell ref="H44:J44"/>
    <mergeCell ref="H46:J46"/>
    <mergeCell ref="H47:J47"/>
    <mergeCell ref="H45:J45"/>
    <mergeCell ref="H48:J48"/>
    <mergeCell ref="H49:J49"/>
    <mergeCell ref="N51:O51"/>
    <mergeCell ref="N54:O54"/>
    <mergeCell ref="N55:O55"/>
    <mergeCell ref="N56:O56"/>
    <mergeCell ref="H50:J50"/>
    <mergeCell ref="N49:O49"/>
    <mergeCell ref="H53:J53"/>
    <mergeCell ref="N59:O59"/>
    <mergeCell ref="N69:O69"/>
    <mergeCell ref="S38:T38"/>
    <mergeCell ref="S39:T39"/>
    <mergeCell ref="S40:T40"/>
    <mergeCell ref="S41:T41"/>
    <mergeCell ref="S42:T42"/>
    <mergeCell ref="S43:T43"/>
    <mergeCell ref="S44:T44"/>
    <mergeCell ref="N68:O68"/>
    <mergeCell ref="N45:O45"/>
    <mergeCell ref="N41:O41"/>
    <mergeCell ref="N61:O61"/>
    <mergeCell ref="N47:O47"/>
    <mergeCell ref="N46:O46"/>
    <mergeCell ref="N64:O64"/>
    <mergeCell ref="N65:O65"/>
    <mergeCell ref="S48:U51"/>
    <mergeCell ref="X48:Y51"/>
    <mergeCell ref="D2:D5"/>
    <mergeCell ref="C2:C5"/>
    <mergeCell ref="B2:B5"/>
    <mergeCell ref="H4:M4"/>
    <mergeCell ref="N44:O44"/>
    <mergeCell ref="N42:O42"/>
    <mergeCell ref="H37:K37"/>
    <mergeCell ref="H41:J41"/>
    <mergeCell ref="D37:E37"/>
    <mergeCell ref="N39:O39"/>
    <mergeCell ref="N40:O40"/>
    <mergeCell ref="P3:R3"/>
    <mergeCell ref="N37:Q37"/>
    <mergeCell ref="N38:O38"/>
  </mergeCells>
  <conditionalFormatting sqref="S33:S36 P83:Q1048576 R64:R1048576 P64:Q64 Q31:R32 Q65:Q69 P29:Q35 R29:R36 W4:Y4 Q1:S1 P1:P2 P4:R4 W2 S65:S1048576 W7:Y32 P7:R28">
    <cfRule type="cellIs" dxfId="8" priority="211" operator="lessThan">
      <formula>0</formula>
    </cfRule>
  </conditionalFormatting>
  <conditionalFormatting sqref="W7:Y32 P7:R32">
    <cfRule type="cellIs" dxfId="7" priority="208" operator="greaterThan">
      <formula>0</formula>
    </cfRule>
  </conditionalFormatting>
  <conditionalFormatting sqref="S7:S8">
    <cfRule type="colorScale" priority="22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S9:S10">
    <cfRule type="colorScale" priority="26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P7:P32">
    <cfRule type="colorScale" priority="60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T7:T32">
    <cfRule type="colorScale" priority="121">
      <colorScale>
        <cfvo type="min" val="0"/>
        <cfvo type="max" val="0"/>
        <color theme="2"/>
        <color theme="2" tint="-0.499984740745262"/>
      </colorScale>
    </cfRule>
    <cfRule type="colorScale" priority="122">
      <colorScale>
        <cfvo type="min" val="0"/>
        <cfvo type="max" val="0"/>
        <color theme="2" tint="-9.9978637043366805E-2"/>
        <color theme="2" tint="-0.749992370372631"/>
      </colorScale>
    </cfRule>
    <cfRule type="colorScale" priority="604">
      <colorScale>
        <cfvo type="min" val="0"/>
        <cfvo type="max" val="0"/>
        <color rgb="FFF4FADE"/>
        <color theme="2" tint="-0.499984740745262"/>
      </colorScale>
    </cfRule>
  </conditionalFormatting>
  <conditionalFormatting sqref="S7:S32">
    <cfRule type="colorScale" priority="187">
      <colorScale>
        <cfvo type="min" val="0"/>
        <cfvo type="max" val="0"/>
        <color rgb="FFE6F3DD"/>
        <color rgb="FF7CBE4A"/>
      </colorScale>
    </cfRule>
    <cfRule type="colorScale" priority="606">
      <colorScale>
        <cfvo type="min" val="0"/>
        <cfvo type="max" val="0"/>
        <color rgb="FFE9F4E0"/>
        <color rgb="FF7CBE4A"/>
      </colorScale>
    </cfRule>
    <cfRule type="colorScale" priority="607">
      <colorScale>
        <cfvo type="min" val="0"/>
        <cfvo type="max" val="0"/>
        <color rgb="FFFFFFFF"/>
        <color rgb="FF84CC3C"/>
      </colorScale>
    </cfRule>
    <cfRule type="colorScale" priority="608">
      <colorScale>
        <cfvo type="min" val="0"/>
        <cfvo type="max" val="0"/>
        <color theme="6" tint="0.79998168889431442"/>
        <color theme="6" tint="-0.249977111117893"/>
      </colorScale>
    </cfRule>
    <cfRule type="colorScale" priority="609">
      <colorScale>
        <cfvo type="min" val="0"/>
        <cfvo type="max" val="0"/>
        <color theme="6" tint="0.59999389629810485"/>
        <color theme="6" tint="-0.249977111117893"/>
      </colorScale>
    </cfRule>
    <cfRule type="colorScale" priority="610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B29:AB32 U29:U32 AD29:AE32">
    <cfRule type="cellIs" priority="170" operator="lessThan">
      <formula>0</formula>
    </cfRule>
  </conditionalFormatting>
  <conditionalFormatting sqref="Z7:Z28">
    <cfRule type="colorScale" priority="16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Z9:Z10">
    <cfRule type="colorScale" priority="168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A7:AA32">
    <cfRule type="colorScale" priority="120">
      <colorScale>
        <cfvo type="min" val="0"/>
        <cfvo type="max" val="0"/>
        <color theme="2"/>
        <color theme="2" tint="-0.499984740745262"/>
      </colorScale>
    </cfRule>
    <cfRule type="colorScale" priority="167">
      <colorScale>
        <cfvo type="min" val="0"/>
        <cfvo type="max" val="0"/>
        <color rgb="FFF4FADE"/>
        <color theme="2" tint="-0.499984740745262"/>
      </colorScale>
    </cfRule>
  </conditionalFormatting>
  <conditionalFormatting sqref="Z7:Z32">
    <cfRule type="colorScale" priority="161">
      <colorScale>
        <cfvo type="min" val="0"/>
        <cfvo type="max" val="0"/>
        <color rgb="FFE6F3DD"/>
        <color rgb="FF7CBE4A"/>
      </colorScale>
    </cfRule>
    <cfRule type="colorScale" priority="162">
      <colorScale>
        <cfvo type="min" val="0"/>
        <cfvo type="max" val="0"/>
        <color rgb="FFE9F4E0"/>
        <color rgb="FF7CBE4A"/>
      </colorScale>
    </cfRule>
    <cfRule type="colorScale" priority="163">
      <colorScale>
        <cfvo type="min" val="0"/>
        <cfvo type="max" val="0"/>
        <color rgb="FFFFFFFF"/>
        <color rgb="FF84CC3C"/>
      </colorScale>
    </cfRule>
    <cfRule type="colorScale" priority="164">
      <colorScale>
        <cfvo type="min" val="0"/>
        <cfvo type="max" val="0"/>
        <color theme="6" tint="0.79998168889431442"/>
        <color theme="6" tint="-0.249977111117893"/>
      </colorScale>
    </cfRule>
    <cfRule type="colorScale" priority="165">
      <colorScale>
        <cfvo type="min" val="0"/>
        <cfvo type="max" val="0"/>
        <color theme="6" tint="0.59999389629810485"/>
        <color theme="6" tint="-0.249977111117893"/>
      </colorScale>
    </cfRule>
    <cfRule type="colorScale" priority="16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U7:U28">
    <cfRule type="colorScale" priority="156">
      <colorScale>
        <cfvo type="min" val="0"/>
        <cfvo type="max" val="0"/>
        <color theme="9" tint="0.79998168889431442"/>
        <color theme="9" tint="-0.249977111117893"/>
      </colorScale>
    </cfRule>
    <cfRule type="colorScale" priority="157">
      <colorScale>
        <cfvo type="min" val="0"/>
        <cfvo type="max" val="0"/>
        <color theme="0"/>
        <color theme="9" tint="-0.249977111117893"/>
      </colorScale>
    </cfRule>
    <cfRule type="colorScale" priority="160">
      <colorScale>
        <cfvo type="min" val="0"/>
        <cfvo type="max" val="0"/>
        <color theme="0"/>
        <color theme="3" tint="0.39997558519241921"/>
      </colorScale>
    </cfRule>
  </conditionalFormatting>
  <conditionalFormatting sqref="W7:W32">
    <cfRule type="cellIs" dxfId="6" priority="118" operator="greaterThan">
      <formula>0</formula>
    </cfRule>
    <cfRule type="colorScale" priority="149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ellIs" dxfId="5" priority="152" operator="lessThan">
      <formula>0</formula>
    </cfRule>
    <cfRule type="cellIs" dxfId="4" priority="153" operator="greaterThan">
      <formula>0</formula>
    </cfRule>
    <cfRule type="cellIs" dxfId="3" priority="154" operator="greaterThan">
      <formula>0</formula>
    </cfRule>
    <cfRule type="cellIs" dxfId="2" priority="155" operator="greaterThan">
      <formula>0</formula>
    </cfRule>
  </conditionalFormatting>
  <conditionalFormatting sqref="W7:W28">
    <cfRule type="colorScale" priority="146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A7:AA28">
    <cfRule type="colorScale" priority="143">
      <colorScale>
        <cfvo type="min" val="0"/>
        <cfvo type="max" val="0"/>
        <color rgb="FFF4FADE"/>
        <color theme="2" tint="-0.499984740745262"/>
      </colorScale>
    </cfRule>
  </conditionalFormatting>
  <conditionalFormatting sqref="Z7:Z28">
    <cfRule type="colorScale" priority="137">
      <colorScale>
        <cfvo type="min" val="0"/>
        <cfvo type="max" val="0"/>
        <color rgb="FFE6F3DD"/>
        <color rgb="FF7CBE4A"/>
      </colorScale>
    </cfRule>
    <cfRule type="colorScale" priority="138">
      <colorScale>
        <cfvo type="min" val="0"/>
        <cfvo type="max" val="0"/>
        <color rgb="FFE9F4E0"/>
        <color rgb="FF7CBE4A"/>
      </colorScale>
    </cfRule>
    <cfRule type="colorScale" priority="139">
      <colorScale>
        <cfvo type="min" val="0"/>
        <cfvo type="max" val="0"/>
        <color rgb="FFFFFFFF"/>
        <color rgb="FF84CC3C"/>
      </colorScale>
    </cfRule>
    <cfRule type="colorScale" priority="140">
      <colorScale>
        <cfvo type="min" val="0"/>
        <cfvo type="max" val="0"/>
        <color theme="6" tint="0.79998168889431442"/>
        <color theme="6" tint="-0.249977111117893"/>
      </colorScale>
    </cfRule>
    <cfRule type="colorScale" priority="141">
      <colorScale>
        <cfvo type="min" val="0"/>
        <cfvo type="max" val="0"/>
        <color theme="6" tint="0.59999389629810485"/>
        <color theme="6" tint="-0.249977111117893"/>
      </colorScale>
    </cfRule>
    <cfRule type="colorScale" priority="14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B7:AB28">
    <cfRule type="colorScale" priority="134">
      <colorScale>
        <cfvo type="min" val="0"/>
        <cfvo type="max" val="0"/>
        <color theme="9" tint="0.79998168889431442"/>
        <color theme="9" tint="-0.249977111117893"/>
      </colorScale>
    </cfRule>
    <cfRule type="colorScale" priority="135">
      <colorScale>
        <cfvo type="min" val="0"/>
        <cfvo type="max" val="0"/>
        <color theme="0"/>
        <color theme="9" tint="-0.249977111117893"/>
      </colorScale>
    </cfRule>
    <cfRule type="colorScale" priority="136">
      <colorScale>
        <cfvo type="min" val="0"/>
        <cfvo type="max" val="0"/>
        <color theme="0"/>
        <color theme="3" tint="0.39997558519241921"/>
      </colorScale>
    </cfRule>
  </conditionalFormatting>
  <conditionalFormatting sqref="U7:U32">
    <cfRule type="colorScale" priority="73">
      <colorScale>
        <cfvo type="min" val="0"/>
        <cfvo type="max" val="0"/>
        <color theme="5" tint="0.79998168889431442"/>
        <color theme="5" tint="-0.249977111117893"/>
      </colorScale>
    </cfRule>
    <cfRule type="colorScale" priority="123">
      <colorScale>
        <cfvo type="min" val="0"/>
        <cfvo type="max" val="0"/>
        <color theme="5" tint="0.79998168889431442"/>
        <color theme="5" tint="-0.249977111117893"/>
      </colorScale>
    </cfRule>
    <cfRule type="colorScale" priority="131">
      <colorScale>
        <cfvo type="min" val="0"/>
        <cfvo type="max" val="0"/>
        <color theme="5" tint="0.79998168889431442"/>
        <color theme="5" tint="-0.249977111117893"/>
      </colorScale>
    </cfRule>
    <cfRule type="colorScale" priority="132">
      <colorScale>
        <cfvo type="min" val="0"/>
        <cfvo type="max" val="0"/>
        <color theme="5" tint="0.79998168889431442"/>
        <color theme="5" tint="-0.249977111117893"/>
      </colorScale>
    </cfRule>
  </conditionalFormatting>
  <conditionalFormatting sqref="AB7:AB32">
    <cfRule type="colorScale" priority="125">
      <colorScale>
        <cfvo type="min" val="0"/>
        <cfvo type="max" val="0"/>
        <color theme="5" tint="0.79998168889431442"/>
        <color theme="5" tint="-0.249977111117893"/>
      </colorScale>
    </cfRule>
    <cfRule type="colorScale" priority="126">
      <colorScale>
        <cfvo type="min" val="0"/>
        <cfvo type="max" val="0"/>
        <color theme="5" tint="0.79998168889431442"/>
        <color theme="5" tint="-0.249977111117893"/>
      </colorScale>
    </cfRule>
  </conditionalFormatting>
  <conditionalFormatting sqref="W7:W32">
    <cfRule type="colorScale" priority="1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Z7:Z8">
    <cfRule type="colorScale" priority="11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W7:W32 P7:P32">
    <cfRule type="colorScale" priority="10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B7:AB32 U7:U32">
    <cfRule type="colorScale" priority="6">
      <colorScale>
        <cfvo type="min" val="0"/>
        <cfvo type="max" val="0"/>
        <color theme="5" tint="0.79998168889431442"/>
        <color theme="5" tint="-0.249977111117893"/>
      </colorScale>
    </cfRule>
  </conditionalFormatting>
  <conditionalFormatting sqref="T7:T32 AA7:AA32">
    <cfRule type="colorScale" priority="44">
      <colorScale>
        <cfvo type="min" val="0"/>
        <cfvo type="max" val="0"/>
        <color rgb="FFF4FADE"/>
        <color theme="2" tint="-0.499984740745262"/>
      </colorScale>
    </cfRule>
    <cfRule type="colorScale" priority="45">
      <colorScale>
        <cfvo type="min" val="0"/>
        <cfvo type="max" val="0"/>
        <color rgb="FFE4DCBC"/>
        <color rgb="FF99873D"/>
      </colorScale>
    </cfRule>
  </conditionalFormatting>
  <conditionalFormatting sqref="AD7:AD8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D9:AD10">
    <cfRule type="colorScale" priority="4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S7:S32 Z7:Z32">
    <cfRule type="colorScale" priority="33">
      <colorScale>
        <cfvo type="min" val="0"/>
        <cfvo type="max" val="0"/>
        <color rgb="FFEDF6E6"/>
        <color rgb="FF66A03A"/>
      </colorScale>
    </cfRule>
    <cfRule type="colorScale" priority="34">
      <colorScale>
        <cfvo type="min" val="0"/>
        <cfvo type="max" val="0"/>
        <color rgb="FFE6F3DD"/>
        <color rgb="FF66A03A"/>
      </colorScale>
    </cfRule>
    <cfRule type="colorScale" priority="35">
      <colorScale>
        <cfvo type="min" val="0"/>
        <cfvo type="max" val="0"/>
        <color rgb="FFE6F3DD"/>
        <color rgb="FF7CBE4A"/>
      </colorScale>
    </cfRule>
  </conditionalFormatting>
  <conditionalFormatting sqref="AD7:AD28">
    <cfRule type="colorScale" priority="844">
      <colorScale>
        <cfvo type="min" val="0"/>
        <cfvo type="max" val="0"/>
        <color theme="9" tint="0.79998168889431442"/>
        <color theme="9" tint="-0.249977111117893"/>
      </colorScale>
    </cfRule>
    <cfRule type="colorScale" priority="845">
      <colorScale>
        <cfvo type="min" val="0"/>
        <cfvo type="max" val="0"/>
        <color theme="0"/>
        <color theme="9" tint="-0.249977111117893"/>
      </colorScale>
    </cfRule>
    <cfRule type="colorScale" priority="846">
      <colorScale>
        <cfvo type="min" val="0"/>
        <cfvo type="max" val="0"/>
        <color theme="0"/>
        <color theme="3" tint="0.39997558519241921"/>
      </colorScale>
    </cfRule>
  </conditionalFormatting>
  <conditionalFormatting sqref="AD7:AD32">
    <cfRule type="colorScale" priority="847">
      <colorScale>
        <cfvo type="min" val="0"/>
        <cfvo type="max" val="0"/>
        <color theme="2" tint="-9.9978637043366805E-2"/>
        <color theme="2" tint="-0.499984740745262"/>
      </colorScale>
    </cfRule>
    <cfRule type="colorScale" priority="848">
      <colorScale>
        <cfvo type="min" val="0"/>
        <cfvo type="max" val="0"/>
        <color theme="2" tint="-9.9978637043366805E-2"/>
        <color theme="2" tint="-0.749992370372631"/>
      </colorScale>
    </cfRule>
    <cfRule type="colorScale" priority="849">
      <colorScale>
        <cfvo type="min" val="0"/>
        <cfvo type="max" val="0"/>
        <color theme="5" tint="0.79998168889431442"/>
        <color theme="5" tint="-0.249977111117893"/>
      </colorScale>
    </cfRule>
    <cfRule type="colorScale" priority="850">
      <colorScale>
        <cfvo type="min" val="0"/>
        <cfvo type="max" val="0"/>
        <color theme="5" tint="0.79998168889431442"/>
        <color theme="5" tint="-0.499984740745262"/>
      </colorScale>
    </cfRule>
    <cfRule type="colorScale" priority="851">
      <colorScale>
        <cfvo type="min" val="0"/>
        <cfvo type="percentile" val="50"/>
        <cfvo type="max" val="0"/>
        <color rgb="FFF8696B"/>
        <color rgb="FFFFEB84"/>
        <color rgb="FF63BE7B"/>
      </colorScale>
    </cfRule>
    <cfRule type="colorScale" priority="852">
      <colorScale>
        <cfvo type="min" val="0"/>
        <cfvo type="max" val="0"/>
        <color theme="5" tint="0.79998168889431442"/>
        <color theme="5" tint="-0.249977111117893"/>
      </colorScale>
    </cfRule>
    <cfRule type="colorScale" priority="853">
      <colorScale>
        <cfvo type="min" val="0"/>
        <cfvo type="max" val="0"/>
        <color theme="5" tint="0.79998168889431442"/>
        <color theme="5" tint="-0.249977111117893"/>
      </colorScale>
    </cfRule>
    <cfRule type="colorScale" priority="854">
      <colorScale>
        <cfvo type="min" val="0"/>
        <cfvo type="max" val="0"/>
        <color theme="5" tint="0.79998168889431442"/>
        <color theme="5" tint="-0.249977111117893"/>
      </colorScale>
    </cfRule>
    <cfRule type="colorScale" priority="855">
      <colorScale>
        <cfvo type="min" val="0"/>
        <cfvo type="max" val="0"/>
        <color theme="5" tint="0.79998168889431442"/>
        <color theme="5" tint="-0.249977111117893"/>
      </colorScale>
    </cfRule>
  </conditionalFormatting>
  <conditionalFormatting sqref="AD7:AD32">
    <cfRule type="colorScale" priority="865">
      <colorScale>
        <cfvo type="min" val="0"/>
        <cfvo type="max" val="0"/>
        <color theme="5" tint="0.79998168889431442"/>
        <color theme="5" tint="-0.249977111117893"/>
      </colorScale>
    </cfRule>
    <cfRule type="colorScale" priority="866">
      <colorScale>
        <cfvo type="min" val="0"/>
        <cfvo type="max" val="0"/>
        <color theme="5" tint="0.79998168889431442"/>
        <color theme="5" tint="-0.249977111117893"/>
      </colorScale>
    </cfRule>
    <cfRule type="colorScale" priority="867">
      <colorScale>
        <cfvo type="min" val="0"/>
        <cfvo type="max" val="0"/>
        <color theme="5" tint="0.79998168889431442"/>
        <color theme="5" tint="-0.249977111117893"/>
      </colorScale>
    </cfRule>
    <cfRule type="colorScale" priority="868">
      <colorScale>
        <cfvo type="min" val="0"/>
        <cfvo type="max" val="0"/>
        <color theme="5" tint="0.79998168889431442"/>
        <color theme="5" tint="-0.249977111117893"/>
      </colorScale>
    </cfRule>
  </conditionalFormatting>
  <conditionalFormatting sqref="AD7:AD32">
    <cfRule type="colorScale" priority="884">
      <colorScale>
        <cfvo type="min" val="0"/>
        <cfvo type="max" val="0"/>
        <color theme="2"/>
        <color theme="2" tint="-0.499984740745262"/>
      </colorScale>
    </cfRule>
    <cfRule type="colorScale" priority="885">
      <colorScale>
        <cfvo type="min" val="0"/>
        <cfvo type="max" val="0"/>
        <color rgb="FFF4FADE"/>
        <color theme="2" tint="-0.499984740745262"/>
      </colorScale>
    </cfRule>
  </conditionalFormatting>
  <conditionalFormatting sqref="AD7:AD28">
    <cfRule type="colorScale" priority="888">
      <colorScale>
        <cfvo type="min" val="0"/>
        <cfvo type="max" val="0"/>
        <color rgb="FFF4FADE"/>
        <color theme="2" tint="-0.499984740745262"/>
      </colorScale>
    </cfRule>
  </conditionalFormatting>
  <conditionalFormatting sqref="AD7:AD32">
    <cfRule type="colorScale" priority="908">
      <colorScale>
        <cfvo type="min" val="0"/>
        <cfvo type="max" val="0"/>
        <color rgb="FFE6F3DD"/>
        <color rgb="FF7CBE4A"/>
      </colorScale>
    </cfRule>
    <cfRule type="colorScale" priority="909">
      <colorScale>
        <cfvo type="min" val="0"/>
        <cfvo type="max" val="0"/>
        <color rgb="FFE9F4E0"/>
        <color rgb="FF7CBE4A"/>
      </colorScale>
    </cfRule>
    <cfRule type="colorScale" priority="910">
      <colorScale>
        <cfvo type="min" val="0"/>
        <cfvo type="max" val="0"/>
        <color rgb="FFFFFFFF"/>
        <color rgb="FF84CC3C"/>
      </colorScale>
    </cfRule>
    <cfRule type="colorScale" priority="911">
      <colorScale>
        <cfvo type="min" val="0"/>
        <cfvo type="max" val="0"/>
        <color theme="6" tint="0.79998168889431442"/>
        <color theme="6" tint="-0.249977111117893"/>
      </colorScale>
    </cfRule>
    <cfRule type="colorScale" priority="912">
      <colorScale>
        <cfvo type="min" val="0"/>
        <cfvo type="max" val="0"/>
        <color theme="6" tint="0.59999389629810485"/>
        <color theme="6" tint="-0.249977111117893"/>
      </colorScale>
    </cfRule>
    <cfRule type="colorScale" priority="91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D7:AD32">
    <cfRule type="colorScale" priority="25">
      <colorScale>
        <cfvo type="min" val="0"/>
        <cfvo type="max" val="0"/>
        <color theme="5" tint="0.79998168889431442"/>
        <color theme="5" tint="-0.249977111117893"/>
      </colorScale>
    </cfRule>
  </conditionalFormatting>
  <conditionalFormatting sqref="AE7:AE28">
    <cfRule type="colorScale" priority="21">
      <colorScale>
        <cfvo type="min" val="0"/>
        <cfvo type="max" val="0"/>
        <color theme="9" tint="0.79998168889431442"/>
        <color theme="9" tint="-0.249977111117893"/>
      </colorScale>
    </cfRule>
    <cfRule type="colorScale" priority="22">
      <colorScale>
        <cfvo type="min" val="0"/>
        <cfvo type="max" val="0"/>
        <color theme="0"/>
        <color theme="9" tint="-0.249977111117893"/>
      </colorScale>
    </cfRule>
    <cfRule type="colorScale" priority="23">
      <colorScale>
        <cfvo type="min" val="0"/>
        <cfvo type="max" val="0"/>
        <color theme="0"/>
        <color theme="3" tint="0.39997558519241921"/>
      </colorScale>
    </cfRule>
  </conditionalFormatting>
  <conditionalFormatting sqref="AE7:AE32">
    <cfRule type="colorScale" priority="17">
      <colorScale>
        <cfvo type="min" val="0"/>
        <cfvo type="max" val="0"/>
        <color theme="5" tint="0.79998168889431442"/>
        <color theme="5" tint="-0.249977111117893"/>
      </colorScale>
    </cfRule>
    <cfRule type="colorScale" priority="18">
      <colorScale>
        <cfvo type="min" val="0"/>
        <cfvo type="max" val="0"/>
        <color theme="5" tint="0.79998168889431442"/>
        <color theme="5" tint="-0.249977111117893"/>
      </colorScale>
    </cfRule>
    <cfRule type="colorScale" priority="19">
      <colorScale>
        <cfvo type="min" val="0"/>
        <cfvo type="max" val="0"/>
        <color theme="5" tint="0.79998168889431442"/>
        <color theme="5" tint="-0.249977111117893"/>
      </colorScale>
    </cfRule>
    <cfRule type="colorScale" priority="20">
      <colorScale>
        <cfvo type="min" val="0"/>
        <cfvo type="max" val="0"/>
        <color theme="5" tint="0.79998168889431442"/>
        <color theme="5" tint="-0.249977111117893"/>
      </colorScale>
    </cfRule>
  </conditionalFormatting>
  <conditionalFormatting sqref="AE7:AE32">
    <cfRule type="colorScale" priority="16">
      <colorScale>
        <cfvo type="min" val="0"/>
        <cfvo type="max" val="0"/>
        <color theme="5" tint="0.79998168889431442"/>
        <color theme="5" tint="-0.249977111117893"/>
      </colorScale>
    </cfRule>
  </conditionalFormatting>
  <conditionalFormatting sqref="U7:U32 AB7:AB32">
    <cfRule type="colorScale" priority="4">
      <colorScale>
        <cfvo type="min" val="0"/>
        <cfvo type="max" val="0"/>
        <color theme="5" tint="0.79998168889431442"/>
        <color theme="5" tint="-0.249977111117893"/>
      </colorScale>
    </cfRule>
  </conditionalFormatting>
  <conditionalFormatting sqref="V7:V32 AC7:AC32">
    <cfRule type="colorScale" priority="5">
      <colorScale>
        <cfvo type="min" val="0"/>
        <cfvo type="max" val="0"/>
        <color theme="7" tint="0.79998168889431442"/>
        <color theme="7" tint="-0.249977111117893"/>
      </colorScale>
    </cfRule>
  </conditionalFormatting>
  <conditionalFormatting sqref="N7:AC32 C7:G32">
    <cfRule type="expression" dxfId="1" priority="124">
      <formula>MOD(ROW(),2)=1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1:L617"/>
  <sheetViews>
    <sheetView workbookViewId="0">
      <selection activeCell="E510" sqref="E510"/>
    </sheetView>
  </sheetViews>
  <sheetFormatPr defaultRowHeight="14.25"/>
  <cols>
    <col min="1" max="1" width="3.375" customWidth="1"/>
    <col min="2" max="2" width="18.75" customWidth="1"/>
    <col min="4" max="4" width="7.25" customWidth="1"/>
    <col min="5" max="5" width="10.75" customWidth="1"/>
    <col min="6" max="6" width="7.375" customWidth="1"/>
    <col min="7" max="7" width="8.375" customWidth="1"/>
    <col min="8" max="8" width="8.625" customWidth="1"/>
    <col min="9" max="9" width="5.5" customWidth="1"/>
    <col min="10" max="10" width="7.75" customWidth="1"/>
    <col min="11" max="12" width="9" style="17"/>
  </cols>
  <sheetData>
    <row r="1" spans="2:12" ht="15" thickBot="1">
      <c r="K1" s="30"/>
      <c r="L1" s="30"/>
    </row>
    <row r="2" spans="2:12" ht="18" customHeight="1">
      <c r="B2" s="322" t="s">
        <v>47</v>
      </c>
      <c r="C2" s="333" t="s">
        <v>105</v>
      </c>
      <c r="D2" s="324" t="s">
        <v>30</v>
      </c>
      <c r="E2" s="324" t="s">
        <v>127</v>
      </c>
      <c r="F2" s="324" t="s">
        <v>164</v>
      </c>
      <c r="G2" s="318" t="s">
        <v>161</v>
      </c>
      <c r="H2" s="320" t="s">
        <v>141</v>
      </c>
      <c r="I2" s="300" t="s">
        <v>160</v>
      </c>
      <c r="K2" s="30"/>
      <c r="L2" s="30"/>
    </row>
    <row r="3" spans="2:12" ht="18" customHeight="1" thickBot="1">
      <c r="B3" s="323"/>
      <c r="C3" s="334"/>
      <c r="D3" s="325"/>
      <c r="E3" s="325"/>
      <c r="F3" s="325"/>
      <c r="G3" s="319"/>
      <c r="H3" s="321"/>
      <c r="I3" s="301"/>
      <c r="K3" s="30"/>
      <c r="L3" s="30"/>
    </row>
    <row r="4" spans="2:12">
      <c r="B4" s="63" t="s">
        <v>135</v>
      </c>
      <c r="C4" s="72">
        <f>PRZYGODY!E39</f>
        <v>50</v>
      </c>
      <c r="D4" s="64">
        <f>H33+H36+2*H41+H46+H53</f>
        <v>414.024</v>
      </c>
      <c r="E4" s="18">
        <f>(MIN(I29:I32))+(MIN(I34:I35))+2*(MIN(I37:I40))+(MIN(I42:I45))+(MIN(I47:I52))</f>
        <v>144.4</v>
      </c>
      <c r="F4" s="65">
        <f>(MAX(I29:I32))+(MAX(I34:I35))+2*(MAX(I37:I40))+(MAX(I42:I45))+(MAX(I47:I52))</f>
        <v>881</v>
      </c>
      <c r="G4" s="64">
        <f>D31*F31+D32*F32</f>
        <v>116.70000000000002</v>
      </c>
      <c r="H4" s="65">
        <v>7230</v>
      </c>
      <c r="I4" s="66" t="s">
        <v>145</v>
      </c>
      <c r="K4" s="30"/>
      <c r="L4" s="30"/>
    </row>
    <row r="5" spans="2:12">
      <c r="B5" s="59" t="s">
        <v>62</v>
      </c>
      <c r="C5" s="73">
        <f>PRZYGODY!E40</f>
        <v>500</v>
      </c>
      <c r="D5" s="60">
        <f>H58+H61+2*H68+H73+H81</f>
        <v>999.69100000000003</v>
      </c>
      <c r="E5" s="19">
        <f>(MIN(I54:I57))+(MIN(I59:I60))+2*(MIN(I62:I67))+(MIN(I69:I72))+(MIN(I74:I80))</f>
        <v>222</v>
      </c>
      <c r="F5" s="58">
        <f>(MAX(I54:I57))+(MAX(I59:I60))+2*(MAX(I62:I67))+(MAX(I69:I72))+(MAX(I74:I80))</f>
        <v>2085</v>
      </c>
      <c r="G5" s="60">
        <f>D56*F56+D57*F57</f>
        <v>383.40000000000003</v>
      </c>
      <c r="H5" s="58">
        <v>2752</v>
      </c>
      <c r="I5" s="61" t="s">
        <v>145</v>
      </c>
      <c r="K5" s="30"/>
      <c r="L5" s="30"/>
    </row>
    <row r="6" spans="2:12">
      <c r="B6" s="59" t="s">
        <v>56</v>
      </c>
      <c r="C6" s="73">
        <f>PRZYGODY!E41</f>
        <v>100</v>
      </c>
      <c r="D6" s="60">
        <f>H86+H89+2*H96+H101+H109</f>
        <v>564.03600000000006</v>
      </c>
      <c r="E6" s="19">
        <f>(MIN(I82:I85))+(MIN(I87:I88))+2*(MIN(I90:I95))+(MIN(I97:I100))+(MIN(I102:I108))</f>
        <v>109.7</v>
      </c>
      <c r="F6" s="58">
        <f>(MAX(I82:I85))+(MAX(I87:I88))+2*(MAX(I90:I95))+(MAX(I97:I100))+(MAX(I102:I108))</f>
        <v>1240</v>
      </c>
      <c r="G6" s="60">
        <f>D84*F84+D85*F85</f>
        <v>216.70000000000002</v>
      </c>
      <c r="H6" s="58">
        <v>5663</v>
      </c>
      <c r="I6" s="61">
        <v>3432</v>
      </c>
      <c r="K6" s="30"/>
      <c r="L6" s="30"/>
    </row>
    <row r="7" spans="2:12">
      <c r="B7" s="59" t="s">
        <v>63</v>
      </c>
      <c r="C7" s="73">
        <f>PRZYGODY!E42</f>
        <v>65</v>
      </c>
      <c r="D7" s="60">
        <f>H114+H117+2*H122+H127+H134</f>
        <v>637.74900000000002</v>
      </c>
      <c r="E7" s="19">
        <f>(MIN(I110:I113))+(MIN(I115:I116))+2*(MIN(I118:I121))+(MIN(I123:I126))+(MIN(I128:I133))</f>
        <v>167.1</v>
      </c>
      <c r="F7" s="58">
        <f>(MAX(I110:I113))+(MAX(I115:I116))+2*(MAX(I118:I121))+(MAX(I123:I126))+(MAX(I128:I133))</f>
        <v>1271.5</v>
      </c>
      <c r="G7" s="60">
        <f>D112*F112+D113*F113</f>
        <v>266.7</v>
      </c>
      <c r="H7" s="58">
        <v>8710</v>
      </c>
      <c r="I7" s="61" t="s">
        <v>145</v>
      </c>
      <c r="K7" s="30"/>
      <c r="L7" s="30"/>
    </row>
    <row r="8" spans="2:12">
      <c r="B8" s="59" t="s">
        <v>68</v>
      </c>
      <c r="C8" s="73">
        <f>PRZYGODY!E43</f>
        <v>400</v>
      </c>
      <c r="D8" s="60">
        <f>2*H143+2*H148+H152</f>
        <v>731.35</v>
      </c>
      <c r="E8" s="19">
        <f>(MIN(I135:I142))+2*(MIN(I144:I147))+(MIN(I149:I151))</f>
        <v>68</v>
      </c>
      <c r="F8" s="58">
        <f>(MAX(I135:I142))+2*(MAX(I144:I147))+(MAX(I149:I151))</f>
        <v>920</v>
      </c>
      <c r="G8" s="60">
        <f>D137*F137+D138*F138</f>
        <v>175</v>
      </c>
      <c r="H8" s="58">
        <v>6810</v>
      </c>
      <c r="I8" s="61" t="s">
        <v>145</v>
      </c>
      <c r="K8" s="30"/>
      <c r="L8" s="30"/>
    </row>
    <row r="9" spans="2:12">
      <c r="B9" s="59" t="s">
        <v>64</v>
      </c>
      <c r="C9" s="73">
        <f>PRZYGODY!E44</f>
        <v>80</v>
      </c>
      <c r="D9" s="60">
        <f>H159+2*H164+H167+H172+H180</f>
        <v>1128.8580000000002</v>
      </c>
      <c r="E9" s="19">
        <f>(MIN(I153:I158))+2*(MIN(I160:I163))+(MIN(I165:I166))+(MIN(I168:I171))+(MIN(I173:I179))</f>
        <v>210.1</v>
      </c>
      <c r="F9" s="58">
        <f>(MAX(I153:I158))+2*(MAX(I160:I163))+(MAX(I165:I166))+(MAX(I168:I171))+(MAX(I173:I179))</f>
        <v>2482.5</v>
      </c>
      <c r="G9" s="60">
        <f>D155*F155+D156*F156</f>
        <v>277.5</v>
      </c>
      <c r="H9" s="58">
        <v>14020</v>
      </c>
      <c r="I9" s="61" t="s">
        <v>145</v>
      </c>
      <c r="K9" s="30"/>
      <c r="L9" s="30"/>
    </row>
    <row r="10" spans="2:12">
      <c r="B10" s="59" t="s">
        <v>70</v>
      </c>
      <c r="C10" s="73">
        <f>PRZYGODY!E45</f>
        <v>900</v>
      </c>
      <c r="D10" s="60">
        <f>H187+2*H192+H195+H200+H207</f>
        <v>931.44800000000009</v>
      </c>
      <c r="E10" s="19">
        <f>(MIN(I181:I186))+2*(MIN(I188:I191))+(MIN(I193:I194))+(MIN(I196:I199))+(MIN(I201:I206))</f>
        <v>183.4</v>
      </c>
      <c r="F10" s="58">
        <f>(MAX(I181:I186))+2*(MAX(I188:I191))+(MAX(I193:I194))+(MAX(I196:I199))+(MAX(I201:I206))</f>
        <v>2055</v>
      </c>
      <c r="G10" s="60">
        <f>D183*F183+D184*F184</f>
        <v>210.89999999999998</v>
      </c>
      <c r="H10" s="58">
        <v>9880</v>
      </c>
      <c r="I10" s="61" t="s">
        <v>145</v>
      </c>
      <c r="K10" s="30"/>
      <c r="L10" s="30"/>
    </row>
    <row r="11" spans="2:12">
      <c r="B11" s="59" t="s">
        <v>73</v>
      </c>
      <c r="C11" s="73">
        <f>PRZYGODY!E46</f>
        <v>300</v>
      </c>
      <c r="D11" s="60">
        <f>H214+2*H219+H222+H227+H234</f>
        <v>877.32999999999993</v>
      </c>
      <c r="E11" s="19">
        <f>(MIN(I208:I213))+2*(MIN(I215:I218))+(MIN(I220:I221))+(MIN(I223:I226))+(MIN(I228:I233))</f>
        <v>176.7</v>
      </c>
      <c r="F11" s="58">
        <f>(MAX(I208:I213))+2*(MAX(I215:I218))+(MAX(I220:I221))+(MAX(I223:I226))+(MAX(I228:I233))</f>
        <v>1932.5</v>
      </c>
      <c r="G11" s="60">
        <f>D210*F210+D211*F211</f>
        <v>177.6</v>
      </c>
      <c r="H11" s="58">
        <v>19270</v>
      </c>
      <c r="I11" s="61" t="s">
        <v>145</v>
      </c>
      <c r="K11" s="30"/>
      <c r="L11" s="30"/>
    </row>
    <row r="12" spans="2:12">
      <c r="B12" s="59" t="s">
        <v>151</v>
      </c>
      <c r="C12" s="73">
        <f>PRZYGODY!E47</f>
        <v>120</v>
      </c>
      <c r="D12" s="60">
        <f>H239+H242+H248+H253+H258</f>
        <v>74.096500000000006</v>
      </c>
      <c r="E12" s="19">
        <f>(MIN(I235:I238))+(MIN(I240:I241))+(MIN(I243:I247))+(MIN(I249:I252))+(MIN(I254:I257))</f>
        <v>29.1</v>
      </c>
      <c r="F12" s="58">
        <f>(MAX(I235:I238))+(MAX(I240:I241))+(MAX(I243:I247))+(MAX(I249:I252))+(MAX(I254:I257))</f>
        <v>169.75</v>
      </c>
      <c r="G12" s="60">
        <f>D237*F237+D238*F238</f>
        <v>33.35</v>
      </c>
      <c r="H12" s="58">
        <v>5420</v>
      </c>
      <c r="I12" s="61" t="s">
        <v>145</v>
      </c>
      <c r="K12" s="30"/>
      <c r="L12" s="30"/>
    </row>
    <row r="13" spans="2:12">
      <c r="B13" s="59" t="s">
        <v>152</v>
      </c>
      <c r="C13" s="73">
        <f>PRZYGODY!E48</f>
        <v>10</v>
      </c>
      <c r="D13" s="60">
        <f>H265+H268+2*H273+H278+H286</f>
        <v>527.78199999999993</v>
      </c>
      <c r="E13" s="19">
        <f>(MIN(I259:I264))+(MIN(I266:I267))+2*(MIN(I269:I272))+(MIN(I274:I277))+(MIN(I279:I285))</f>
        <v>108.8</v>
      </c>
      <c r="F13" s="58">
        <f>(MAX(I259:I264))+(MAX(I266:I267))+2*(MAX(I269:I272))+(MAX(I274:I277))+(MAX(I279:I285))</f>
        <v>1242.5</v>
      </c>
      <c r="G13" s="60">
        <f>D261*F261+D262*F262</f>
        <v>94.35</v>
      </c>
      <c r="H13" s="58">
        <v>6110</v>
      </c>
      <c r="I13" s="61" t="s">
        <v>145</v>
      </c>
      <c r="K13" s="30"/>
      <c r="L13" s="30"/>
    </row>
    <row r="14" spans="2:12">
      <c r="B14" s="67" t="s">
        <v>74</v>
      </c>
      <c r="C14" s="74">
        <f>PRZYGODY!E49</f>
        <v>80</v>
      </c>
      <c r="D14" s="68">
        <f>H291+H294+2*H301+H306+H313</f>
        <v>324.22500000000002</v>
      </c>
      <c r="E14" s="69">
        <f>(MIN(I287:I290))+(MIN(I292:I293))+2*(MIN(I295:I300))+(MIN(I302:I305))+(MIN(I307:I312))</f>
        <v>84.2</v>
      </c>
      <c r="F14" s="70">
        <f>(MAX(I287:I290))+(MAX(I292:I293))+2*(MAX(I295:I300))+(MAX(I302:I305))+(MAX(I307:I312))</f>
        <v>741.5</v>
      </c>
      <c r="G14" s="68">
        <f>D289*F289+D290*F290</f>
        <v>116.70000000000002</v>
      </c>
      <c r="H14" s="70">
        <v>5975</v>
      </c>
      <c r="I14" s="71">
        <v>3405</v>
      </c>
      <c r="K14" s="30"/>
      <c r="L14" s="30"/>
    </row>
    <row r="15" spans="2:12">
      <c r="B15" s="59" t="s">
        <v>77</v>
      </c>
      <c r="C15" s="73">
        <f>PRZYGODY!E50</f>
        <v>200</v>
      </c>
      <c r="D15" s="60">
        <f>H318+H321+2*H326+H331+H338</f>
        <v>533.87400000000002</v>
      </c>
      <c r="E15" s="19">
        <f>(MIN(I314:I317))+(MIN(I319:I320))+2*(MIN(I322:I325))+(MIN(I327:I330))+(MIN(I332:I337))</f>
        <v>102.9</v>
      </c>
      <c r="F15" s="58">
        <f>(MAX(I314:I317))+(MAX(I319:I320))+2*(MAX(I322:I325))+(MAX(I327:I330))+(MAX(I332:I337))</f>
        <v>1820.5</v>
      </c>
      <c r="G15" s="60">
        <f>D316*F316+D317*F317</f>
        <v>216.70000000000002</v>
      </c>
      <c r="H15" s="58">
        <v>11870</v>
      </c>
      <c r="I15" s="61" t="s">
        <v>145</v>
      </c>
      <c r="K15" s="30"/>
      <c r="L15" s="30"/>
    </row>
    <row r="16" spans="2:12">
      <c r="B16" s="59" t="s">
        <v>79</v>
      </c>
      <c r="C16" s="73">
        <f>PRZYGODY!E51</f>
        <v>15</v>
      </c>
      <c r="D16" s="60">
        <f>H345+2*H350+H353+H358+H365</f>
        <v>806.54</v>
      </c>
      <c r="E16" s="19">
        <f>(MIN(I339:I344))+2*(MIN(I346:I349))+(MIN(I351:I352))+(MIN(I354:I357))+(MIN(I359:I364))</f>
        <v>133.30000000000001</v>
      </c>
      <c r="F16" s="58">
        <f>(MAX(I339:I344))+2*(MAX(I346:I349))+(MAX(I351:I352))+(MAX(I354:I357))+(MAX(I359:I364))</f>
        <v>1832.5</v>
      </c>
      <c r="G16" s="60">
        <f>D341*F341+D342*F342</f>
        <v>244.2</v>
      </c>
      <c r="H16" s="58">
        <v>33440</v>
      </c>
      <c r="I16" s="61" t="s">
        <v>145</v>
      </c>
      <c r="K16" s="30"/>
      <c r="L16" s="30"/>
    </row>
    <row r="17" spans="2:12">
      <c r="B17" s="59" t="s">
        <v>80</v>
      </c>
      <c r="C17" s="73">
        <f>PRZYGODY!E52</f>
        <v>1700</v>
      </c>
      <c r="D17" s="60">
        <f>H372+2*H377+H380+H385+H392</f>
        <v>872.24</v>
      </c>
      <c r="E17" s="19">
        <f>(MIN(I366:I371))+2*(MIN(I373:I376))+(MIN(I378:I379))+(MIN(I381:I384))+(MIN(I386:I391))</f>
        <v>136</v>
      </c>
      <c r="F17" s="58">
        <f>(MAX(I366:I371))+2*(MAX(I373:I376))+(MAX(I378:I379))+(MAX(I381:I384))+(MAX(I386:I391))</f>
        <v>1857.5</v>
      </c>
      <c r="G17" s="60">
        <f>D368*F368+D369*F369</f>
        <v>275</v>
      </c>
      <c r="H17" s="58">
        <v>27530</v>
      </c>
      <c r="I17" s="61" t="s">
        <v>145</v>
      </c>
      <c r="K17" s="30"/>
      <c r="L17" s="30"/>
    </row>
    <row r="18" spans="2:12">
      <c r="B18" s="59" t="s">
        <v>81</v>
      </c>
      <c r="C18" s="75">
        <f>PRZYGODY!E53</f>
        <v>200</v>
      </c>
      <c r="D18" s="60">
        <f>H399+2*H404+H407+H412+H419</f>
        <v>684.34999999999991</v>
      </c>
      <c r="E18" s="19">
        <f>(MIN(I393:I398))+2*(MIN(I400:I403))+(MIN(I405:I406))+(MIN(I408:I411))+(MIN(I413:I418))</f>
        <v>84.1</v>
      </c>
      <c r="F18" s="58">
        <f>(MAX(I393:I398))+2*(MAX(I400:I403))+(MAX(I405:I406))+(MAX(I408:I411))+(MAX(I413:I418))</f>
        <v>1639.5</v>
      </c>
      <c r="G18" s="60">
        <f>D395*F395+D396*F396</f>
        <v>210.89999999999998</v>
      </c>
      <c r="H18" s="58">
        <v>41820</v>
      </c>
      <c r="I18" s="61" t="s">
        <v>145</v>
      </c>
      <c r="K18" s="30"/>
      <c r="L18" s="30"/>
    </row>
    <row r="19" spans="2:12">
      <c r="B19" s="59" t="s">
        <v>82</v>
      </c>
      <c r="C19" s="75">
        <f>PRZYGODY!E54</f>
        <v>500</v>
      </c>
      <c r="D19" s="60">
        <f>H428+2*H433+H437</f>
        <v>1041.5</v>
      </c>
      <c r="E19" s="19">
        <f>(MIN(I420:I427))+2*(MIN(I429:I432))+(MIN(I434:I436))</f>
        <v>192</v>
      </c>
      <c r="F19" s="58">
        <f>(MAX(I420:I427))+2*(MAX(I429:I432))+(MAX(I434:I436))</f>
        <v>2220</v>
      </c>
      <c r="G19" s="60">
        <f>D422*F422+D423*F423</f>
        <v>505</v>
      </c>
      <c r="H19" s="58">
        <v>3030</v>
      </c>
      <c r="I19" s="61" t="s">
        <v>145</v>
      </c>
      <c r="K19" s="30"/>
      <c r="L19" s="30"/>
    </row>
    <row r="20" spans="2:12">
      <c r="B20" s="67" t="s">
        <v>83</v>
      </c>
      <c r="C20" s="74">
        <f>PRZYGODY!E55</f>
        <v>500</v>
      </c>
      <c r="D20" s="68">
        <f>H444+2*H449+H452+H457+H464</f>
        <v>700.49</v>
      </c>
      <c r="E20" s="69">
        <f>(MIN(I438:I443))+2*(MIN(I445:I448))+(MIN(I450:I451))+(MIN(I453:I456))+(MIN(I458:I463))</f>
        <v>102.6</v>
      </c>
      <c r="F20" s="70">
        <f>(MAX(I438:I443))+2*(MAX(I445:I448))+(MAX(I450:I451))+(MAX(I453:I456))+(MAX(I458:I463))</f>
        <v>1595</v>
      </c>
      <c r="G20" s="68">
        <f>D440*F440+D441*F441</f>
        <v>210.89999999999998</v>
      </c>
      <c r="H20" s="70">
        <v>37785</v>
      </c>
      <c r="I20" s="71" t="s">
        <v>145</v>
      </c>
      <c r="K20" s="30"/>
      <c r="L20" s="30"/>
    </row>
    <row r="21" spans="2:12">
      <c r="B21" s="59" t="s">
        <v>84</v>
      </c>
      <c r="C21" s="73">
        <f>PRZYGODY!E56</f>
        <v>50</v>
      </c>
      <c r="D21" s="60">
        <f>H471+2*H475+H478+H483+H490</f>
        <v>1014.752</v>
      </c>
      <c r="E21" s="19">
        <f>(MIN(I465:I470))+2*(MIN(I472:I474))+(MIN(I476:I477))+(MIN(I479:I482))+(MIN(I484:I489))</f>
        <v>474.3</v>
      </c>
      <c r="F21" s="58">
        <f>(MAX(I465:I470))+2*(MAX(I472:I474))+(MAX(I476:I477))+(MAX(I479:I482))+(MAX(I484:I489))</f>
        <v>2137.5</v>
      </c>
      <c r="G21" s="60">
        <f>D467*F467+D468*F468</f>
        <v>212.5</v>
      </c>
      <c r="H21" s="58">
        <v>27482</v>
      </c>
      <c r="I21" s="61" t="s">
        <v>145</v>
      </c>
      <c r="K21" s="30"/>
      <c r="L21" s="30"/>
    </row>
    <row r="22" spans="2:12">
      <c r="B22" s="59" t="s">
        <v>87</v>
      </c>
      <c r="C22" s="73">
        <f>PRZYGODY!E57</f>
        <v>1300</v>
      </c>
      <c r="D22" s="60">
        <f>H499+2*H504+H507+H512+H518</f>
        <v>1575.7619999999997</v>
      </c>
      <c r="E22" s="19">
        <f>(MIN(I491:I498))+2*(MIN(I500:I503))+(MIN(I505:I506))+(MIN(I508:I511))+(MIN(I513:I517))</f>
        <v>330.1</v>
      </c>
      <c r="F22" s="58">
        <f>(MAX(I491:I498))+2*(MAX(I500:I503))+(MAX(I505:I506))+(MAX(I508:I511))+(MAX(I513:I517))</f>
        <v>3977.5</v>
      </c>
      <c r="G22" s="60">
        <f>D493*F493+D494*F494</f>
        <v>393.6</v>
      </c>
      <c r="H22" s="58">
        <v>37580</v>
      </c>
      <c r="I22" s="61" t="s">
        <v>145</v>
      </c>
      <c r="K22" s="30"/>
      <c r="L22" s="30"/>
    </row>
    <row r="23" spans="2:12">
      <c r="B23" s="59" t="s">
        <v>89</v>
      </c>
      <c r="C23" s="73">
        <f>PRZYGODY!E58</f>
        <v>1800</v>
      </c>
      <c r="D23" s="60">
        <f>H527+2*H532+H535+H540+H547+H553</f>
        <v>1202.692</v>
      </c>
      <c r="E23" s="19">
        <f>(MIN(I519:I526))+2*(MIN(I528:I531))+(MIN(I533:I534))+(MIN(I536:I539))+(MIN(I541:I546))+(MIN(I548:I552))</f>
        <v>225</v>
      </c>
      <c r="F23" s="58">
        <f>(MAX(I519:I526))+2*(MAX(I528:I531))+(MAX(I533:I534))+(MAX(I536:I539))+(MAX(I541:I546))+(MAX(I548:I552))</f>
        <v>7490</v>
      </c>
      <c r="G23" s="60">
        <f>D521*F521+D522*F522+D549*F549</f>
        <v>195.8</v>
      </c>
      <c r="H23" s="58">
        <v>28175</v>
      </c>
      <c r="I23" s="61">
        <v>17180</v>
      </c>
      <c r="K23" s="30"/>
      <c r="L23" s="30"/>
    </row>
    <row r="24" spans="2:12">
      <c r="B24" s="59" t="s">
        <v>92</v>
      </c>
      <c r="C24" s="73">
        <f>PRZYGODY!E59</f>
        <v>500</v>
      </c>
      <c r="D24" s="60">
        <f>H562+2*H567+H570+H575+H582+H588</f>
        <v>2122.386</v>
      </c>
      <c r="E24" s="19">
        <f>(MIN(I554:I561))+2*(MIN(I563:I566))+(MIN(I568:I569))+(MIN(I571:I574))+(MIN(I576:I581))+(MIN(I583:I587))</f>
        <v>287.8</v>
      </c>
      <c r="F24" s="58">
        <f>(MAX(I554:I561))+2*(MAX(I563:I566))+(MAX(I568:I569))+(MAX(I571:I574))+(MAX(I576:I581))+(MAX(I583:I587))</f>
        <v>22470</v>
      </c>
      <c r="G24" s="60">
        <f>D556*F556+D557*F557+D584*F584</f>
        <v>229</v>
      </c>
      <c r="H24" s="58">
        <v>51978</v>
      </c>
      <c r="I24" s="61">
        <v>14262</v>
      </c>
      <c r="K24" s="30"/>
      <c r="L24" s="30"/>
    </row>
    <row r="25" spans="2:12" ht="15" thickBot="1">
      <c r="B25" s="76" t="s">
        <v>93</v>
      </c>
      <c r="C25" s="77">
        <f>PRZYGODY!E60</f>
        <v>20</v>
      </c>
      <c r="D25" s="78">
        <f>H597+2*H602+H605+H610+H617</f>
        <v>1198.6770000000001</v>
      </c>
      <c r="E25" s="62">
        <f>(MIN(I589:I596))+2*(MIN(I598:I601))+(MIN(I603:I604))+(MIN(I606:I609))+(MIN(I611:I616))</f>
        <v>190.4</v>
      </c>
      <c r="F25" s="79">
        <f>(MAX(I589:I596))+2*(MAX(I598:I601))+(MAX(I603:I604))+(MAX(I606:I609))+(MAX(I611:I616))</f>
        <v>9870</v>
      </c>
      <c r="G25" s="78">
        <f>D591*F591+D592*F592</f>
        <v>193.60000000000002</v>
      </c>
      <c r="H25" s="79">
        <v>39935</v>
      </c>
      <c r="I25" s="80" t="s">
        <v>145</v>
      </c>
      <c r="K25" s="30"/>
      <c r="L25" s="30"/>
    </row>
    <row r="26" spans="2:12" ht="15" thickBot="1"/>
    <row r="27" spans="2:12">
      <c r="B27" s="322" t="s">
        <v>47</v>
      </c>
      <c r="C27" s="314" t="s">
        <v>26</v>
      </c>
      <c r="D27" s="314" t="s">
        <v>14</v>
      </c>
      <c r="E27" s="314" t="s">
        <v>13</v>
      </c>
      <c r="F27" s="316" t="s">
        <v>15</v>
      </c>
      <c r="G27" s="316" t="s">
        <v>16</v>
      </c>
      <c r="H27" s="316" t="s">
        <v>29</v>
      </c>
      <c r="I27" s="312" t="s">
        <v>137</v>
      </c>
      <c r="J27" s="46"/>
      <c r="K27" s="47"/>
      <c r="L27" s="48"/>
    </row>
    <row r="28" spans="2:12" ht="15" thickBot="1">
      <c r="B28" s="326"/>
      <c r="C28" s="315"/>
      <c r="D28" s="315"/>
      <c r="E28" s="315"/>
      <c r="F28" s="317"/>
      <c r="G28" s="317"/>
      <c r="H28" s="317"/>
      <c r="I28" s="313"/>
      <c r="J28" s="46"/>
      <c r="K28" s="47"/>
      <c r="L28" s="48"/>
    </row>
    <row r="29" spans="2:12" ht="9.9499999999999993" customHeight="1">
      <c r="B29" s="330" t="s">
        <v>135</v>
      </c>
      <c r="C29" s="327">
        <v>1</v>
      </c>
      <c r="D29" s="28">
        <v>500</v>
      </c>
      <c r="E29" s="304" t="s">
        <v>12</v>
      </c>
      <c r="F29" s="26">
        <v>0.33300000000000002</v>
      </c>
      <c r="G29" s="26">
        <f>PRZYGODY!Q50</f>
        <v>0.2</v>
      </c>
      <c r="H29" s="26">
        <f>D29*F29*G29</f>
        <v>33.300000000000004</v>
      </c>
      <c r="I29" s="49">
        <f>'baza dropów'!D29*'baza dropów'!G29</f>
        <v>100</v>
      </c>
      <c r="J29" s="39"/>
      <c r="K29" s="38"/>
      <c r="L29" s="38"/>
    </row>
    <row r="30" spans="2:12" ht="9.9499999999999993" customHeight="1">
      <c r="B30" s="331"/>
      <c r="C30" s="328"/>
      <c r="D30" s="29">
        <v>600</v>
      </c>
      <c r="E30" s="302"/>
      <c r="F30" s="27">
        <v>0.16700000000000001</v>
      </c>
      <c r="G30" s="27">
        <f>PRZYGODY!Q50</f>
        <v>0.2</v>
      </c>
      <c r="H30" s="27">
        <f>D30*F30*G30</f>
        <v>20.040000000000003</v>
      </c>
      <c r="I30" s="50">
        <f>'baza dropów'!D30*'baza dropów'!G30</f>
        <v>120</v>
      </c>
      <c r="J30" s="39"/>
      <c r="K30" s="38"/>
      <c r="L30" s="38"/>
    </row>
    <row r="31" spans="2:12" ht="9.9499999999999993" customHeight="1">
      <c r="B31" s="331"/>
      <c r="C31" s="328"/>
      <c r="D31" s="29">
        <v>200</v>
      </c>
      <c r="E31" s="302" t="s">
        <v>1</v>
      </c>
      <c r="F31" s="27">
        <v>0.33300000000000002</v>
      </c>
      <c r="G31" s="27">
        <f>PRZYGODY!Q49</f>
        <v>1.2</v>
      </c>
      <c r="H31" s="27">
        <f>D31*F31*G31</f>
        <v>79.92</v>
      </c>
      <c r="I31" s="50">
        <f>'baza dropów'!D31*'baza dropów'!G31</f>
        <v>240</v>
      </c>
      <c r="J31" s="40"/>
      <c r="K31" s="38"/>
      <c r="L31" s="38"/>
    </row>
    <row r="32" spans="2:12" ht="9.9499999999999993" customHeight="1">
      <c r="B32" s="331"/>
      <c r="C32" s="328"/>
      <c r="D32" s="29">
        <v>300</v>
      </c>
      <c r="E32" s="302"/>
      <c r="F32" s="27">
        <v>0.16700000000000001</v>
      </c>
      <c r="G32" s="27">
        <f>PRZYGODY!Q49</f>
        <v>1.2</v>
      </c>
      <c r="H32" s="27">
        <f>D32*F32*G32</f>
        <v>60.12</v>
      </c>
      <c r="I32" s="50">
        <f>'baza dropów'!D32*'baza dropów'!G32</f>
        <v>360</v>
      </c>
      <c r="J32" s="40"/>
      <c r="K32" s="38"/>
      <c r="L32" s="38"/>
    </row>
    <row r="33" spans="2:12" ht="9.9499999999999993" customHeight="1">
      <c r="B33" s="331"/>
      <c r="C33" s="328"/>
      <c r="D33" s="7"/>
      <c r="E33" s="7"/>
      <c r="F33" s="7">
        <f>SUM(F29:F32)</f>
        <v>1</v>
      </c>
      <c r="G33" s="7"/>
      <c r="H33" s="7">
        <f>SUM(H29:H32)</f>
        <v>193.38</v>
      </c>
      <c r="I33" s="51"/>
      <c r="J33" s="41"/>
      <c r="K33" s="38"/>
      <c r="L33" s="38"/>
    </row>
    <row r="34" spans="2:12" ht="9.9499999999999993" customHeight="1">
      <c r="B34" s="331"/>
      <c r="C34" s="328">
        <v>2</v>
      </c>
      <c r="D34" s="29">
        <v>400</v>
      </c>
      <c r="E34" s="29" t="s">
        <v>20</v>
      </c>
      <c r="F34" s="27">
        <v>0.5</v>
      </c>
      <c r="G34" s="27">
        <f>PRZYGODY!Q54</f>
        <v>1.4999999999999999E-2</v>
      </c>
      <c r="H34" s="27">
        <f>D34*F34*G34</f>
        <v>3</v>
      </c>
      <c r="I34" s="50">
        <f>'baza dropów'!D34*'baza dropów'!G34</f>
        <v>6</v>
      </c>
      <c r="J34" s="39"/>
      <c r="K34" s="38"/>
      <c r="L34" s="38"/>
    </row>
    <row r="35" spans="2:12" ht="9.9499999999999993" customHeight="1">
      <c r="B35" s="331"/>
      <c r="C35" s="328"/>
      <c r="D35" s="29">
        <v>400</v>
      </c>
      <c r="E35" s="29" t="s">
        <v>4</v>
      </c>
      <c r="F35" s="27">
        <v>0.5</v>
      </c>
      <c r="G35" s="27">
        <f>PRZYGODY!Q53</f>
        <v>2.5000000000000001E-2</v>
      </c>
      <c r="H35" s="27">
        <f>D35*F35*G35</f>
        <v>5</v>
      </c>
      <c r="I35" s="50">
        <f>'baza dropów'!D35*'baza dropów'!G35</f>
        <v>10</v>
      </c>
      <c r="J35" s="39"/>
      <c r="K35" s="38"/>
      <c r="L35" s="38"/>
    </row>
    <row r="36" spans="2:12" ht="9.9499999999999993" customHeight="1">
      <c r="B36" s="331"/>
      <c r="C36" s="328"/>
      <c r="D36" s="7"/>
      <c r="E36" s="7"/>
      <c r="F36" s="7">
        <f>SUM(F34:F35)</f>
        <v>1</v>
      </c>
      <c r="G36" s="7"/>
      <c r="H36" s="7">
        <f>SUM(H34:H35)</f>
        <v>8</v>
      </c>
      <c r="I36" s="51"/>
      <c r="J36" s="39"/>
      <c r="K36" s="38"/>
      <c r="L36" s="38"/>
    </row>
    <row r="37" spans="2:12" ht="9.9499999999999993" customHeight="1">
      <c r="B37" s="331"/>
      <c r="C37" s="328" t="s">
        <v>154</v>
      </c>
      <c r="D37" s="29">
        <v>700</v>
      </c>
      <c r="E37" s="29" t="s">
        <v>21</v>
      </c>
      <c r="F37" s="27">
        <v>0.25</v>
      </c>
      <c r="G37" s="27">
        <f>PRZYGODY!Q43</f>
        <v>0.14000000000000001</v>
      </c>
      <c r="H37" s="27">
        <f>D37*F37*G37</f>
        <v>24.500000000000004</v>
      </c>
      <c r="I37" s="50">
        <f>'baza dropów'!D37*'baza dropów'!G37</f>
        <v>98.000000000000014</v>
      </c>
      <c r="J37" s="39"/>
      <c r="K37" s="38"/>
      <c r="L37" s="38"/>
    </row>
    <row r="38" spans="2:12" ht="9.9499999999999993" customHeight="1">
      <c r="B38" s="331"/>
      <c r="C38" s="328"/>
      <c r="D38" s="29">
        <v>700</v>
      </c>
      <c r="E38" s="29" t="s">
        <v>19</v>
      </c>
      <c r="F38" s="27">
        <v>0.25</v>
      </c>
      <c r="G38" s="27">
        <f>PRZYGODY!Q41</f>
        <v>3.5000000000000003E-2</v>
      </c>
      <c r="H38" s="27">
        <f>D38*F38*G38</f>
        <v>6.1250000000000009</v>
      </c>
      <c r="I38" s="50">
        <f>'baza dropów'!D38*'baza dropów'!G38</f>
        <v>24.500000000000004</v>
      </c>
      <c r="J38" s="39"/>
      <c r="K38" s="38"/>
      <c r="L38" s="38"/>
    </row>
    <row r="39" spans="2:12" ht="9.9499999999999993" customHeight="1">
      <c r="B39" s="331"/>
      <c r="C39" s="328"/>
      <c r="D39" s="29">
        <v>600</v>
      </c>
      <c r="E39" s="29" t="s">
        <v>22</v>
      </c>
      <c r="F39" s="27">
        <v>0.25</v>
      </c>
      <c r="G39" s="27">
        <f>PRZYGODY!Q44</f>
        <v>0.02</v>
      </c>
      <c r="H39" s="27">
        <f>D39*F39*G39</f>
        <v>3</v>
      </c>
      <c r="I39" s="50">
        <f>'baza dropów'!D39*'baza dropów'!G39</f>
        <v>12</v>
      </c>
      <c r="J39" s="39"/>
      <c r="K39" s="38"/>
      <c r="L39" s="38"/>
    </row>
    <row r="40" spans="2:12" ht="9.9499999999999993" customHeight="1">
      <c r="B40" s="331"/>
      <c r="C40" s="328"/>
      <c r="D40" s="29">
        <v>200</v>
      </c>
      <c r="E40" s="29" t="s">
        <v>5</v>
      </c>
      <c r="F40" s="27">
        <v>0.25</v>
      </c>
      <c r="G40" s="27">
        <f>PRZYGODY!Q42</f>
        <v>0.35</v>
      </c>
      <c r="H40" s="27">
        <f>D40*F40*G40</f>
        <v>17.5</v>
      </c>
      <c r="I40" s="50">
        <f>'baza dropów'!D40*'baza dropów'!G40</f>
        <v>70</v>
      </c>
      <c r="J40" s="39"/>
      <c r="K40" s="38"/>
      <c r="L40" s="38"/>
    </row>
    <row r="41" spans="2:12" ht="9.9499999999999993" customHeight="1">
      <c r="B41" s="331"/>
      <c r="C41" s="328"/>
      <c r="D41" s="7"/>
      <c r="E41" s="7"/>
      <c r="F41" s="7">
        <f>SUM(F37:F40)</f>
        <v>1</v>
      </c>
      <c r="G41" s="7"/>
      <c r="H41" s="7">
        <f>SUM(H37:H40)</f>
        <v>51.125</v>
      </c>
      <c r="I41" s="51"/>
      <c r="J41" s="39"/>
      <c r="K41" s="38"/>
      <c r="L41" s="38"/>
    </row>
    <row r="42" spans="2:12" ht="9.9499999999999993" customHeight="1">
      <c r="B42" s="331"/>
      <c r="C42" s="328">
        <v>5</v>
      </c>
      <c r="D42" s="29">
        <v>200</v>
      </c>
      <c r="E42" s="29" t="s">
        <v>6</v>
      </c>
      <c r="F42" s="27">
        <v>0.25</v>
      </c>
      <c r="G42" s="27">
        <f>PRZYGODY!Q55</f>
        <v>1.2E-2</v>
      </c>
      <c r="H42" s="27">
        <f>D42*F42*G42</f>
        <v>0.6</v>
      </c>
      <c r="I42" s="50">
        <f>'baza dropów'!D42*'baza dropów'!G42</f>
        <v>2.4</v>
      </c>
      <c r="J42" s="39"/>
      <c r="K42" s="38"/>
      <c r="L42" s="38"/>
    </row>
    <row r="43" spans="2:12" ht="9.9499999999999993" customHeight="1">
      <c r="B43" s="331"/>
      <c r="C43" s="328"/>
      <c r="D43" s="29">
        <v>150</v>
      </c>
      <c r="E43" s="29" t="s">
        <v>7</v>
      </c>
      <c r="F43" s="27">
        <v>0.25</v>
      </c>
      <c r="G43" s="27">
        <f>PRZYGODY!Q56</f>
        <v>1.7999999999999999E-2</v>
      </c>
      <c r="H43" s="27">
        <f>D43*F43*G43</f>
        <v>0.67499999999999993</v>
      </c>
      <c r="I43" s="50">
        <f>'baza dropów'!D43*'baza dropów'!G43</f>
        <v>2.6999999999999997</v>
      </c>
      <c r="J43" s="39"/>
      <c r="K43" s="38"/>
      <c r="L43" s="38"/>
    </row>
    <row r="44" spans="2:12" ht="9.9499999999999993" customHeight="1">
      <c r="B44" s="331"/>
      <c r="C44" s="328"/>
      <c r="D44" s="29">
        <v>100</v>
      </c>
      <c r="E44" s="29" t="s">
        <v>8</v>
      </c>
      <c r="F44" s="27">
        <v>0.25</v>
      </c>
      <c r="G44" s="27">
        <f>PRZYGODY!Q57</f>
        <v>0.09</v>
      </c>
      <c r="H44" s="27">
        <f>D44*F44*G44</f>
        <v>2.25</v>
      </c>
      <c r="I44" s="50">
        <f>'baza dropów'!D44*'baza dropów'!G44</f>
        <v>9</v>
      </c>
      <c r="J44" s="39"/>
      <c r="K44" s="38"/>
      <c r="L44" s="38"/>
    </row>
    <row r="45" spans="2:12" ht="9.9499999999999993" customHeight="1">
      <c r="B45" s="331"/>
      <c r="C45" s="328"/>
      <c r="D45" s="29">
        <v>100</v>
      </c>
      <c r="E45" s="29" t="s">
        <v>9</v>
      </c>
      <c r="F45" s="27">
        <v>0.25</v>
      </c>
      <c r="G45" s="27">
        <f>PRZYGODY!Q48</f>
        <v>0.45</v>
      </c>
      <c r="H45" s="27">
        <f>D45*F45*G45</f>
        <v>11.25</v>
      </c>
      <c r="I45" s="50">
        <f>'baza dropów'!D45*'baza dropów'!G45</f>
        <v>45</v>
      </c>
      <c r="J45" s="39"/>
      <c r="K45" s="38"/>
      <c r="L45" s="38"/>
    </row>
    <row r="46" spans="2:12" ht="9.9499999999999993" customHeight="1">
      <c r="B46" s="331"/>
      <c r="C46" s="328"/>
      <c r="D46" s="7"/>
      <c r="E46" s="7"/>
      <c r="F46" s="7">
        <f>SUM(F42:F45)</f>
        <v>1</v>
      </c>
      <c r="G46" s="7"/>
      <c r="H46" s="7">
        <f>SUM(H42:H45)</f>
        <v>14.775</v>
      </c>
      <c r="I46" s="51"/>
      <c r="J46" s="39"/>
      <c r="K46" s="38"/>
      <c r="L46" s="38"/>
    </row>
    <row r="47" spans="2:12" ht="9.9499999999999993" customHeight="1">
      <c r="B47" s="331"/>
      <c r="C47" s="328">
        <v>6</v>
      </c>
      <c r="D47" s="29">
        <v>1000</v>
      </c>
      <c r="E47" s="29" t="s">
        <v>23</v>
      </c>
      <c r="F47" s="27">
        <v>0.30299999999999999</v>
      </c>
      <c r="G47" s="27">
        <f>PRZYGODY!V39</f>
        <v>0.2</v>
      </c>
      <c r="H47" s="27">
        <f t="shared" ref="H47:H52" si="0">D47*F47*G47</f>
        <v>60.6</v>
      </c>
      <c r="I47" s="50">
        <f>'baza dropów'!D47*'baza dropów'!G47</f>
        <v>200</v>
      </c>
      <c r="J47" s="39"/>
      <c r="K47" s="38"/>
      <c r="L47" s="38"/>
    </row>
    <row r="48" spans="2:12" ht="9.9499999999999993" customHeight="1">
      <c r="B48" s="331"/>
      <c r="C48" s="328"/>
      <c r="D48" s="29">
        <v>600</v>
      </c>
      <c r="E48" s="29" t="s">
        <v>10</v>
      </c>
      <c r="F48" s="27">
        <v>0.22700000000000001</v>
      </c>
      <c r="G48" s="27">
        <f>PRZYGODY!V43</f>
        <v>0.02</v>
      </c>
      <c r="H48" s="27">
        <f t="shared" si="0"/>
        <v>2.7240000000000002</v>
      </c>
      <c r="I48" s="50">
        <f>'baza dropów'!D48*'baza dropów'!G48</f>
        <v>12</v>
      </c>
      <c r="J48" s="39"/>
      <c r="K48" s="38"/>
      <c r="L48" s="38"/>
    </row>
    <row r="49" spans="2:12" ht="9.9499999999999993" customHeight="1">
      <c r="B49" s="331"/>
      <c r="C49" s="328"/>
      <c r="D49" s="29">
        <v>500</v>
      </c>
      <c r="E49" s="29" t="s">
        <v>24</v>
      </c>
      <c r="F49" s="27">
        <v>0.30299999999999999</v>
      </c>
      <c r="G49" s="27">
        <f>PRZYGODY!V42</f>
        <v>0.05</v>
      </c>
      <c r="H49" s="27">
        <f t="shared" si="0"/>
        <v>7.5750000000000002</v>
      </c>
      <c r="I49" s="50">
        <f>'baza dropów'!D49*'baza dropów'!G49</f>
        <v>25</v>
      </c>
      <c r="J49" s="39"/>
      <c r="K49" s="38"/>
      <c r="L49" s="38"/>
    </row>
    <row r="50" spans="2:12" ht="9.9499999999999993" customHeight="1">
      <c r="B50" s="331"/>
      <c r="C50" s="328"/>
      <c r="D50" s="29">
        <v>300</v>
      </c>
      <c r="E50" s="29" t="s">
        <v>11</v>
      </c>
      <c r="F50" s="27">
        <v>7.5999999999999998E-2</v>
      </c>
      <c r="G50" s="27">
        <f>PRZYGODY!V40</f>
        <v>0.9</v>
      </c>
      <c r="H50" s="27">
        <f t="shared" si="0"/>
        <v>20.52</v>
      </c>
      <c r="I50" s="50">
        <f>'baza dropów'!D50*'baza dropów'!G50</f>
        <v>270</v>
      </c>
      <c r="J50" s="39"/>
      <c r="K50" s="38"/>
      <c r="L50" s="38"/>
    </row>
    <row r="51" spans="2:12" ht="9.9499999999999993" customHeight="1">
      <c r="B51" s="331"/>
      <c r="C51" s="328"/>
      <c r="D51" s="29">
        <v>1</v>
      </c>
      <c r="E51" s="8" t="s">
        <v>72</v>
      </c>
      <c r="F51" s="27">
        <v>6.0999999999999999E-2</v>
      </c>
      <c r="G51" s="27">
        <f>PRZYGODY!K42</f>
        <v>50</v>
      </c>
      <c r="H51" s="27">
        <f t="shared" si="0"/>
        <v>3.05</v>
      </c>
      <c r="I51" s="50">
        <f>'baza dropów'!D51*'baza dropów'!G51</f>
        <v>50</v>
      </c>
      <c r="J51" s="39"/>
      <c r="K51" s="38"/>
      <c r="L51" s="38"/>
    </row>
    <row r="52" spans="2:12" ht="9.9499999999999993" customHeight="1">
      <c r="B52" s="331"/>
      <c r="C52" s="328"/>
      <c r="D52" s="29">
        <v>1</v>
      </c>
      <c r="E52" s="8" t="s">
        <v>95</v>
      </c>
      <c r="F52" s="27">
        <v>2.3E-2</v>
      </c>
      <c r="G52" s="27">
        <f>PRZYGODY!K43</f>
        <v>50</v>
      </c>
      <c r="H52" s="27">
        <f t="shared" si="0"/>
        <v>1.1499999999999999</v>
      </c>
      <c r="I52" s="50">
        <f>'baza dropów'!D52*'baza dropów'!G52</f>
        <v>50</v>
      </c>
      <c r="J52" s="39"/>
      <c r="K52" s="38"/>
      <c r="L52" s="38"/>
    </row>
    <row r="53" spans="2:12" ht="9.9499999999999993" customHeight="1" thickBot="1">
      <c r="B53" s="332"/>
      <c r="C53" s="329"/>
      <c r="D53" s="9"/>
      <c r="E53" s="9"/>
      <c r="F53" s="9">
        <f>SUM(F47:F52)</f>
        <v>0.99299999999999999</v>
      </c>
      <c r="G53" s="9"/>
      <c r="H53" s="9">
        <f>SUM(H47:H52)</f>
        <v>95.619</v>
      </c>
      <c r="I53" s="52"/>
      <c r="J53" s="39"/>
      <c r="K53" s="38"/>
      <c r="L53" s="38"/>
    </row>
    <row r="54" spans="2:12" ht="9.9499999999999993" customHeight="1">
      <c r="B54" s="305" t="s">
        <v>62</v>
      </c>
      <c r="C54" s="304">
        <v>1</v>
      </c>
      <c r="D54" s="26">
        <v>800</v>
      </c>
      <c r="E54" s="26" t="s">
        <v>12</v>
      </c>
      <c r="F54" s="26">
        <v>0.33300000000000002</v>
      </c>
      <c r="G54" s="26">
        <f>PRZYGODY!Q50</f>
        <v>0.2</v>
      </c>
      <c r="H54" s="26">
        <f>D54*F54*G54</f>
        <v>53.280000000000008</v>
      </c>
      <c r="I54" s="49">
        <f>'baza dropów'!D54*'baza dropów'!G54</f>
        <v>160</v>
      </c>
      <c r="J54" s="39"/>
      <c r="K54" s="38"/>
      <c r="L54" s="38"/>
    </row>
    <row r="55" spans="2:12" ht="9.9499999999999993" customHeight="1">
      <c r="B55" s="306"/>
      <c r="C55" s="302"/>
      <c r="D55" s="27">
        <v>1000</v>
      </c>
      <c r="E55" s="29" t="s">
        <v>12</v>
      </c>
      <c r="F55" s="27">
        <v>0.16700000000000001</v>
      </c>
      <c r="G55" s="27">
        <f>PRZYGODY!Q50</f>
        <v>0.2</v>
      </c>
      <c r="H55" s="27">
        <f>D55*F55*G55</f>
        <v>33.4</v>
      </c>
      <c r="I55" s="50">
        <f>'baza dropów'!D55*'baza dropów'!G55</f>
        <v>200</v>
      </c>
      <c r="J55" s="39"/>
      <c r="K55" s="38"/>
      <c r="L55" s="38"/>
    </row>
    <row r="56" spans="2:12" ht="9.9499999999999993" customHeight="1">
      <c r="B56" s="306"/>
      <c r="C56" s="302"/>
      <c r="D56" s="27">
        <v>700</v>
      </c>
      <c r="E56" s="29" t="s">
        <v>1</v>
      </c>
      <c r="F56" s="27">
        <v>0.33300000000000002</v>
      </c>
      <c r="G56" s="27">
        <f>PRZYGODY!Q49</f>
        <v>1.2</v>
      </c>
      <c r="H56" s="27">
        <f>D56*F56*G56</f>
        <v>279.72000000000003</v>
      </c>
      <c r="I56" s="50">
        <f>'baza dropów'!D56*'baza dropów'!G56</f>
        <v>840</v>
      </c>
      <c r="J56" s="39"/>
      <c r="K56" s="38"/>
      <c r="L56" s="38"/>
    </row>
    <row r="57" spans="2:12" ht="9.9499999999999993" customHeight="1">
      <c r="B57" s="306"/>
      <c r="C57" s="302"/>
      <c r="D57" s="27">
        <v>900</v>
      </c>
      <c r="E57" s="29" t="s">
        <v>1</v>
      </c>
      <c r="F57" s="27">
        <v>0.16700000000000001</v>
      </c>
      <c r="G57" s="27">
        <f>PRZYGODY!Q49</f>
        <v>1.2</v>
      </c>
      <c r="H57" s="27">
        <f>D57*F57*G57</f>
        <v>180.36</v>
      </c>
      <c r="I57" s="50">
        <f>'baza dropów'!D57*'baza dropów'!G57</f>
        <v>1080</v>
      </c>
      <c r="J57" s="36"/>
      <c r="K57" s="38"/>
      <c r="L57" s="38"/>
    </row>
    <row r="58" spans="2:12" ht="9.9499999999999993" customHeight="1">
      <c r="B58" s="306"/>
      <c r="C58" s="302"/>
      <c r="D58" s="31"/>
      <c r="E58" s="7"/>
      <c r="F58" s="31">
        <f>SUM(F54:F57)</f>
        <v>1</v>
      </c>
      <c r="G58" s="31"/>
      <c r="H58" s="31">
        <f>SUM(H54:H57)</f>
        <v>546.76</v>
      </c>
      <c r="I58" s="53"/>
      <c r="J58" s="36"/>
      <c r="K58" s="38"/>
      <c r="L58" s="38"/>
    </row>
    <row r="59" spans="2:12" ht="9.9499999999999993" customHeight="1">
      <c r="B59" s="306"/>
      <c r="C59" s="302">
        <v>2</v>
      </c>
      <c r="D59" s="29">
        <v>800</v>
      </c>
      <c r="E59" s="29" t="s">
        <v>20</v>
      </c>
      <c r="F59" s="27">
        <v>0.5</v>
      </c>
      <c r="G59" s="27">
        <f>PRZYGODY!Q54</f>
        <v>1.4999999999999999E-2</v>
      </c>
      <c r="H59" s="27">
        <f>D59*F59*G59</f>
        <v>6</v>
      </c>
      <c r="I59" s="50">
        <f>'baza dropów'!D59*'baza dropów'!G59</f>
        <v>12</v>
      </c>
      <c r="J59" s="42"/>
      <c r="K59" s="38"/>
      <c r="L59" s="38"/>
    </row>
    <row r="60" spans="2:12" ht="9.9499999999999993" customHeight="1">
      <c r="B60" s="306"/>
      <c r="C60" s="302"/>
      <c r="D60" s="29">
        <v>800</v>
      </c>
      <c r="E60" s="29" t="s">
        <v>4</v>
      </c>
      <c r="F60" s="27">
        <v>0.5</v>
      </c>
      <c r="G60" s="27">
        <f>PRZYGODY!Q53</f>
        <v>2.5000000000000001E-2</v>
      </c>
      <c r="H60" s="27">
        <f>D60*F60*G60</f>
        <v>10</v>
      </c>
      <c r="I60" s="50">
        <f>'baza dropów'!D60*'baza dropów'!G60</f>
        <v>20</v>
      </c>
      <c r="J60" s="39"/>
      <c r="K60" s="38"/>
      <c r="L60" s="38"/>
    </row>
    <row r="61" spans="2:12" ht="9.9499999999999993" customHeight="1">
      <c r="B61" s="306"/>
      <c r="C61" s="302"/>
      <c r="D61" s="7"/>
      <c r="E61" s="7"/>
      <c r="F61" s="31">
        <f>SUM(F59:F60)</f>
        <v>1</v>
      </c>
      <c r="G61" s="31"/>
      <c r="H61" s="31">
        <f>SUM(H59:H60)</f>
        <v>16</v>
      </c>
      <c r="I61" s="53"/>
      <c r="J61" s="39"/>
      <c r="K61" s="38"/>
      <c r="L61" s="38"/>
    </row>
    <row r="62" spans="2:12" ht="9.9499999999999993" customHeight="1">
      <c r="B62" s="306"/>
      <c r="C62" s="302" t="s">
        <v>154</v>
      </c>
      <c r="D62" s="29">
        <v>1400</v>
      </c>
      <c r="E62" s="29" t="s">
        <v>17</v>
      </c>
      <c r="F62" s="27">
        <v>0.16700000000000001</v>
      </c>
      <c r="G62" s="27">
        <f>PRZYGODY!Q39</f>
        <v>0.02</v>
      </c>
      <c r="H62" s="27">
        <f t="shared" ref="H62:H67" si="1">D62*F62*G62</f>
        <v>4.6760000000000002</v>
      </c>
      <c r="I62" s="50">
        <f>'baza dropów'!D62*'baza dropów'!G62</f>
        <v>28</v>
      </c>
      <c r="J62" s="39"/>
      <c r="K62" s="38"/>
      <c r="L62" s="38"/>
    </row>
    <row r="63" spans="2:12" ht="9.9499999999999993" customHeight="1">
      <c r="B63" s="306"/>
      <c r="C63" s="302"/>
      <c r="D63" s="29">
        <v>1400</v>
      </c>
      <c r="E63" s="29" t="s">
        <v>18</v>
      </c>
      <c r="F63" s="27">
        <v>0.16700000000000001</v>
      </c>
      <c r="G63" s="27">
        <f>PRZYGODY!Q40</f>
        <v>1.4999999999999999E-2</v>
      </c>
      <c r="H63" s="27">
        <f t="shared" si="1"/>
        <v>3.5070000000000001</v>
      </c>
      <c r="I63" s="50">
        <f>'baza dropów'!D63*'baza dropów'!G63</f>
        <v>21</v>
      </c>
      <c r="J63" s="39"/>
      <c r="K63" s="38"/>
      <c r="L63" s="38"/>
    </row>
    <row r="64" spans="2:12" ht="9.9499999999999993" customHeight="1">
      <c r="B64" s="306"/>
      <c r="C64" s="302"/>
      <c r="D64" s="29">
        <v>1000</v>
      </c>
      <c r="E64" s="29" t="s">
        <v>21</v>
      </c>
      <c r="F64" s="27">
        <v>0.16700000000000001</v>
      </c>
      <c r="G64" s="27">
        <f>PRZYGODY!Q43</f>
        <v>0.14000000000000001</v>
      </c>
      <c r="H64" s="27">
        <f t="shared" si="1"/>
        <v>23.380000000000003</v>
      </c>
      <c r="I64" s="50">
        <f>'baza dropów'!D64*'baza dropów'!G64</f>
        <v>140</v>
      </c>
      <c r="J64" s="39"/>
      <c r="K64" s="38"/>
      <c r="L64" s="38"/>
    </row>
    <row r="65" spans="2:12" ht="9.9499999999999993" customHeight="1">
      <c r="B65" s="306"/>
      <c r="C65" s="302"/>
      <c r="D65" s="29">
        <v>1000</v>
      </c>
      <c r="E65" s="29" t="s">
        <v>19</v>
      </c>
      <c r="F65" s="27">
        <v>0.16700000000000001</v>
      </c>
      <c r="G65" s="27">
        <f>PRZYGODY!Q41</f>
        <v>3.5000000000000003E-2</v>
      </c>
      <c r="H65" s="27">
        <f t="shared" si="1"/>
        <v>5.8450000000000006</v>
      </c>
      <c r="I65" s="50">
        <f>'baza dropów'!D65*'baza dropów'!G65</f>
        <v>35</v>
      </c>
      <c r="J65" s="39"/>
      <c r="K65" s="38"/>
      <c r="L65" s="38"/>
    </row>
    <row r="66" spans="2:12" ht="9.9499999999999993" customHeight="1">
      <c r="B66" s="306"/>
      <c r="C66" s="302"/>
      <c r="D66" s="29">
        <v>700</v>
      </c>
      <c r="E66" s="29" t="s">
        <v>22</v>
      </c>
      <c r="F66" s="27">
        <v>0.16700000000000001</v>
      </c>
      <c r="G66" s="27">
        <f>PRZYGODY!Q44</f>
        <v>0.02</v>
      </c>
      <c r="H66" s="27">
        <f t="shared" si="1"/>
        <v>2.3380000000000001</v>
      </c>
      <c r="I66" s="50">
        <f>'baza dropów'!D66*'baza dropów'!G66</f>
        <v>14</v>
      </c>
      <c r="J66" s="39"/>
      <c r="K66" s="38"/>
      <c r="L66" s="38"/>
    </row>
    <row r="67" spans="2:12" ht="9.9499999999999993" customHeight="1">
      <c r="B67" s="306"/>
      <c r="C67" s="302"/>
      <c r="D67" s="29">
        <v>500</v>
      </c>
      <c r="E67" s="29" t="s">
        <v>5</v>
      </c>
      <c r="F67" s="27">
        <v>0.16700000000000001</v>
      </c>
      <c r="G67" s="27">
        <f>PRZYGODY!Q42</f>
        <v>0.35</v>
      </c>
      <c r="H67" s="27">
        <f t="shared" si="1"/>
        <v>29.224999999999998</v>
      </c>
      <c r="I67" s="50">
        <f>'baza dropów'!D67*'baza dropów'!G67</f>
        <v>175</v>
      </c>
      <c r="J67" s="39"/>
      <c r="K67" s="38"/>
      <c r="L67" s="38"/>
    </row>
    <row r="68" spans="2:12" ht="9.9499999999999993" customHeight="1">
      <c r="B68" s="306"/>
      <c r="C68" s="302"/>
      <c r="D68" s="7"/>
      <c r="E68" s="7"/>
      <c r="F68" s="31">
        <f>SUM(F62:F67)</f>
        <v>1.002</v>
      </c>
      <c r="G68" s="31"/>
      <c r="H68" s="31">
        <f>SUM(H62:H67)</f>
        <v>68.971000000000004</v>
      </c>
      <c r="I68" s="53"/>
      <c r="J68" s="39"/>
      <c r="K68" s="38"/>
      <c r="L68" s="38"/>
    </row>
    <row r="69" spans="2:12" ht="9.9499999999999993" customHeight="1">
      <c r="B69" s="306"/>
      <c r="C69" s="302">
        <v>5</v>
      </c>
      <c r="D69" s="29">
        <v>500</v>
      </c>
      <c r="E69" s="29" t="s">
        <v>6</v>
      </c>
      <c r="F69" s="27">
        <v>0.25</v>
      </c>
      <c r="G69" s="27">
        <f>PRZYGODY!Q55</f>
        <v>1.2E-2</v>
      </c>
      <c r="H69" s="27">
        <f>D69*F69*G69</f>
        <v>1.5</v>
      </c>
      <c r="I69" s="50">
        <f>'baza dropów'!D69*'baza dropów'!G69</f>
        <v>6</v>
      </c>
      <c r="J69" s="39"/>
      <c r="K69" s="38"/>
      <c r="L69" s="38"/>
    </row>
    <row r="70" spans="2:12" ht="9.9499999999999993" customHeight="1">
      <c r="B70" s="306"/>
      <c r="C70" s="302"/>
      <c r="D70" s="29">
        <v>500</v>
      </c>
      <c r="E70" s="29" t="s">
        <v>7</v>
      </c>
      <c r="F70" s="27">
        <v>0.25</v>
      </c>
      <c r="G70" s="27">
        <f>PRZYGODY!Q56</f>
        <v>1.7999999999999999E-2</v>
      </c>
      <c r="H70" s="27">
        <f>D70*F70*G70</f>
        <v>2.25</v>
      </c>
      <c r="I70" s="50">
        <f>'baza dropów'!D70*'baza dropów'!G70</f>
        <v>9</v>
      </c>
      <c r="J70" s="39"/>
      <c r="K70" s="38"/>
      <c r="L70" s="38"/>
    </row>
    <row r="71" spans="2:12" ht="9.9499999999999993" customHeight="1">
      <c r="B71" s="306"/>
      <c r="C71" s="302"/>
      <c r="D71" s="29">
        <v>500</v>
      </c>
      <c r="E71" s="29" t="s">
        <v>8</v>
      </c>
      <c r="F71" s="27">
        <v>0.25</v>
      </c>
      <c r="G71" s="27">
        <f>PRZYGODY!Q57</f>
        <v>0.09</v>
      </c>
      <c r="H71" s="27">
        <f>D71*F71*G71</f>
        <v>11.25</v>
      </c>
      <c r="I71" s="50">
        <f>'baza dropów'!D71*'baza dropów'!G71</f>
        <v>45</v>
      </c>
      <c r="J71" s="39"/>
      <c r="K71" s="38"/>
      <c r="L71" s="38"/>
    </row>
    <row r="72" spans="2:12" ht="9.9499999999999993" customHeight="1">
      <c r="B72" s="306"/>
      <c r="C72" s="302"/>
      <c r="D72" s="29">
        <v>300</v>
      </c>
      <c r="E72" s="29" t="s">
        <v>9</v>
      </c>
      <c r="F72" s="27">
        <v>0.25</v>
      </c>
      <c r="G72" s="27">
        <f>PRZYGODY!Q48</f>
        <v>0.45</v>
      </c>
      <c r="H72" s="27">
        <f>D72*F72*G72</f>
        <v>33.75</v>
      </c>
      <c r="I72" s="50">
        <f>'baza dropów'!D72*'baza dropów'!G72</f>
        <v>135</v>
      </c>
      <c r="J72" s="39"/>
      <c r="K72" s="38"/>
      <c r="L72" s="38"/>
    </row>
    <row r="73" spans="2:12" ht="9.9499999999999993" customHeight="1">
      <c r="B73" s="306"/>
      <c r="C73" s="302"/>
      <c r="D73" s="7"/>
      <c r="E73" s="7"/>
      <c r="F73" s="31"/>
      <c r="G73" s="31"/>
      <c r="H73" s="31">
        <f>SUM(H69:H72)</f>
        <v>48.75</v>
      </c>
      <c r="I73" s="53"/>
      <c r="J73" s="39"/>
      <c r="K73" s="38"/>
      <c r="L73" s="38"/>
    </row>
    <row r="74" spans="2:12" ht="9.9499999999999993" customHeight="1">
      <c r="B74" s="306"/>
      <c r="C74" s="302">
        <v>6</v>
      </c>
      <c r="D74" s="29">
        <v>2000</v>
      </c>
      <c r="E74" s="29" t="s">
        <v>28</v>
      </c>
      <c r="F74" s="27">
        <v>0.23300000000000001</v>
      </c>
      <c r="G74" s="27">
        <f>PRZYGODY!V39</f>
        <v>0.2</v>
      </c>
      <c r="H74" s="27">
        <f t="shared" ref="H74:H80" si="2">D74*F74*G74</f>
        <v>93.2</v>
      </c>
      <c r="I74" s="50">
        <f>'baza dropów'!D74*'baza dropów'!G74</f>
        <v>400</v>
      </c>
      <c r="J74" s="39"/>
      <c r="K74" s="38"/>
      <c r="L74" s="38"/>
    </row>
    <row r="75" spans="2:12" ht="9.9499999999999993" customHeight="1">
      <c r="B75" s="306"/>
      <c r="C75" s="302"/>
      <c r="D75" s="29">
        <v>800</v>
      </c>
      <c r="E75" s="29" t="s">
        <v>10</v>
      </c>
      <c r="F75" s="27">
        <v>0.17399999999999999</v>
      </c>
      <c r="G75" s="27">
        <f>PRZYGODY!V43</f>
        <v>0.02</v>
      </c>
      <c r="H75" s="27">
        <f t="shared" si="2"/>
        <v>2.7839999999999998</v>
      </c>
      <c r="I75" s="50">
        <f>'baza dropów'!D75*'baza dropów'!G75</f>
        <v>16</v>
      </c>
      <c r="J75" s="39"/>
      <c r="K75" s="38"/>
      <c r="L75" s="38"/>
    </row>
    <row r="76" spans="2:12" ht="9.9499999999999993" customHeight="1">
      <c r="B76" s="306"/>
      <c r="C76" s="302"/>
      <c r="D76" s="29">
        <v>700</v>
      </c>
      <c r="E76" s="29" t="s">
        <v>24</v>
      </c>
      <c r="F76" s="27">
        <v>0.23300000000000001</v>
      </c>
      <c r="G76" s="27">
        <f>PRZYGODY!V42</f>
        <v>0.05</v>
      </c>
      <c r="H76" s="27">
        <f t="shared" si="2"/>
        <v>8.1550000000000011</v>
      </c>
      <c r="I76" s="50">
        <f>'baza dropów'!D76*'baza dropów'!G76</f>
        <v>35</v>
      </c>
      <c r="J76" s="39"/>
      <c r="K76" s="38"/>
      <c r="L76" s="38"/>
    </row>
    <row r="77" spans="2:12" ht="9.9499999999999993" customHeight="1">
      <c r="B77" s="306"/>
      <c r="C77" s="302"/>
      <c r="D77" s="29">
        <v>500</v>
      </c>
      <c r="E77" s="29" t="s">
        <v>11</v>
      </c>
      <c r="F77" s="27">
        <v>5.8000000000000003E-2</v>
      </c>
      <c r="G77" s="27">
        <f>PRZYGODY!V40</f>
        <v>0.9</v>
      </c>
      <c r="H77" s="27">
        <f t="shared" si="2"/>
        <v>26.1</v>
      </c>
      <c r="I77" s="50">
        <f>'baza dropów'!D77*'baza dropów'!G77</f>
        <v>450</v>
      </c>
      <c r="J77" s="39"/>
      <c r="K77" s="38"/>
      <c r="L77" s="38"/>
    </row>
    <row r="78" spans="2:12" ht="9.9499999999999993" customHeight="1">
      <c r="B78" s="306"/>
      <c r="C78" s="302"/>
      <c r="D78" s="29">
        <v>1</v>
      </c>
      <c r="E78" s="8" t="s">
        <v>25</v>
      </c>
      <c r="F78" s="27">
        <v>4.7E-2</v>
      </c>
      <c r="G78" s="27">
        <f>PRZYGODY!K44</f>
        <v>50</v>
      </c>
      <c r="H78" s="27">
        <f t="shared" si="2"/>
        <v>2.35</v>
      </c>
      <c r="I78" s="50">
        <f>'baza dropów'!D78*'baza dropów'!G78</f>
        <v>50</v>
      </c>
      <c r="J78" s="39"/>
      <c r="K78" s="38"/>
      <c r="L78" s="38"/>
    </row>
    <row r="79" spans="2:12" ht="9.9499999999999993" customHeight="1">
      <c r="B79" s="306"/>
      <c r="C79" s="302"/>
      <c r="D79" s="29">
        <v>1</v>
      </c>
      <c r="E79" s="8" t="s">
        <v>96</v>
      </c>
      <c r="F79" s="27">
        <v>2.3E-2</v>
      </c>
      <c r="G79" s="27">
        <f>PRZYGODY!K45</f>
        <v>50</v>
      </c>
      <c r="H79" s="27">
        <f t="shared" si="2"/>
        <v>1.1499999999999999</v>
      </c>
      <c r="I79" s="50">
        <f>'baza dropów'!D79*'baza dropów'!G79</f>
        <v>50</v>
      </c>
      <c r="J79" s="39"/>
      <c r="K79" s="38"/>
      <c r="L79" s="38"/>
    </row>
    <row r="80" spans="2:12" ht="9.9499999999999993" customHeight="1">
      <c r="B80" s="306"/>
      <c r="C80" s="302"/>
      <c r="D80" s="29">
        <v>1</v>
      </c>
      <c r="E80" s="29" t="s">
        <v>54</v>
      </c>
      <c r="F80" s="15">
        <v>0.23300000000000001</v>
      </c>
      <c r="G80" s="27">
        <f>PRZYGODY!E54</f>
        <v>500</v>
      </c>
      <c r="H80" s="27">
        <f t="shared" si="2"/>
        <v>116.5</v>
      </c>
      <c r="I80" s="50">
        <f>'baza dropów'!D80*'baza dropów'!G80</f>
        <v>500</v>
      </c>
      <c r="J80" s="39"/>
      <c r="K80" s="38"/>
      <c r="L80" s="38"/>
    </row>
    <row r="81" spans="2:12" ht="9.9499999999999993" customHeight="1" thickBot="1">
      <c r="B81" s="307"/>
      <c r="C81" s="303"/>
      <c r="D81" s="9"/>
      <c r="E81" s="9"/>
      <c r="F81" s="32">
        <f>SUM(F74:F80)</f>
        <v>1.0010000000000001</v>
      </c>
      <c r="G81" s="32"/>
      <c r="H81" s="32">
        <f>SUM(H74:H80)</f>
        <v>250.239</v>
      </c>
      <c r="I81" s="54"/>
      <c r="J81" s="39"/>
      <c r="K81" s="38"/>
      <c r="L81" s="38"/>
    </row>
    <row r="82" spans="2:12" ht="9.9499999999999993" customHeight="1">
      <c r="B82" s="308" t="s">
        <v>56</v>
      </c>
      <c r="C82" s="304">
        <v>1</v>
      </c>
      <c r="D82" s="28">
        <v>400</v>
      </c>
      <c r="E82" s="28" t="s">
        <v>12</v>
      </c>
      <c r="F82" s="26">
        <v>0.33300000000000002</v>
      </c>
      <c r="G82" s="26">
        <f>PRZYGODY!Q50</f>
        <v>0.2</v>
      </c>
      <c r="H82" s="26">
        <f>D82*F82*G82</f>
        <v>26.640000000000004</v>
      </c>
      <c r="I82" s="49">
        <f>'baza dropów'!D82*'baza dropów'!G82</f>
        <v>80</v>
      </c>
      <c r="J82" s="39"/>
      <c r="K82" s="38"/>
      <c r="L82" s="38"/>
    </row>
    <row r="83" spans="2:12" ht="9.9499999999999993" customHeight="1">
      <c r="B83" s="309"/>
      <c r="C83" s="302"/>
      <c r="D83" s="29">
        <v>500</v>
      </c>
      <c r="E83" s="29" t="s">
        <v>12</v>
      </c>
      <c r="F83" s="27">
        <v>0.16700000000000001</v>
      </c>
      <c r="G83" s="27">
        <f>PRZYGODY!Q50</f>
        <v>0.2</v>
      </c>
      <c r="H83" s="27">
        <f>D83*F83*G83</f>
        <v>16.7</v>
      </c>
      <c r="I83" s="50">
        <f>'baza dropów'!D83*'baza dropów'!G83</f>
        <v>100</v>
      </c>
      <c r="J83" s="39"/>
      <c r="K83" s="38"/>
      <c r="L83" s="38"/>
    </row>
    <row r="84" spans="2:12" ht="9.9499999999999993" customHeight="1">
      <c r="B84" s="309"/>
      <c r="C84" s="302"/>
      <c r="D84" s="29">
        <v>400</v>
      </c>
      <c r="E84" s="29" t="s">
        <v>1</v>
      </c>
      <c r="F84" s="27">
        <v>0.33300000000000002</v>
      </c>
      <c r="G84" s="27">
        <f>PRZYGODY!Q49</f>
        <v>1.2</v>
      </c>
      <c r="H84" s="27">
        <f>D84*F84*G84</f>
        <v>159.84</v>
      </c>
      <c r="I84" s="50">
        <f>'baza dropów'!D84*'baza dropów'!G84</f>
        <v>480</v>
      </c>
      <c r="J84" s="39"/>
      <c r="K84" s="38"/>
      <c r="L84" s="38"/>
    </row>
    <row r="85" spans="2:12" ht="9.9499999999999993" customHeight="1">
      <c r="B85" s="309"/>
      <c r="C85" s="302"/>
      <c r="D85" s="29">
        <v>500</v>
      </c>
      <c r="E85" s="29" t="s">
        <v>1</v>
      </c>
      <c r="F85" s="27">
        <v>0.16700000000000001</v>
      </c>
      <c r="G85" s="27">
        <f>PRZYGODY!Q49</f>
        <v>1.2</v>
      </c>
      <c r="H85" s="27">
        <f>D85*F85*G85</f>
        <v>100.2</v>
      </c>
      <c r="I85" s="50">
        <f>'baza dropów'!D85*'baza dropów'!G85</f>
        <v>600</v>
      </c>
      <c r="J85" s="39"/>
      <c r="K85" s="38"/>
      <c r="L85" s="38"/>
    </row>
    <row r="86" spans="2:12" ht="9.9499999999999993" customHeight="1">
      <c r="B86" s="309"/>
      <c r="C86" s="302"/>
      <c r="D86" s="7"/>
      <c r="E86" s="7"/>
      <c r="F86" s="31">
        <f>SUM(F82:F85)</f>
        <v>1</v>
      </c>
      <c r="G86" s="31"/>
      <c r="H86" s="31">
        <f>SUM(H82:H85)</f>
        <v>303.38</v>
      </c>
      <c r="I86" s="53"/>
      <c r="J86" s="40"/>
      <c r="K86" s="38"/>
      <c r="L86" s="38"/>
    </row>
    <row r="87" spans="2:12" ht="9.9499999999999993" customHeight="1">
      <c r="B87" s="309"/>
      <c r="C87" s="302">
        <v>2</v>
      </c>
      <c r="D87" s="29">
        <v>300</v>
      </c>
      <c r="E87" s="29" t="s">
        <v>57</v>
      </c>
      <c r="F87" s="27">
        <v>0.5</v>
      </c>
      <c r="G87" s="27">
        <f>PRZYGODY!Q54</f>
        <v>1.4999999999999999E-2</v>
      </c>
      <c r="H87" s="27">
        <f>D87*F87*G87</f>
        <v>2.25</v>
      </c>
      <c r="I87" s="50">
        <f>'baza dropów'!D87*'baza dropów'!G87</f>
        <v>4.5</v>
      </c>
      <c r="J87" s="40"/>
      <c r="K87" s="38"/>
      <c r="L87" s="38"/>
    </row>
    <row r="88" spans="2:12" ht="9.9499999999999993" customHeight="1">
      <c r="B88" s="309"/>
      <c r="C88" s="302"/>
      <c r="D88" s="29">
        <v>300</v>
      </c>
      <c r="E88" s="29" t="s">
        <v>4</v>
      </c>
      <c r="F88" s="27">
        <v>0.5</v>
      </c>
      <c r="G88" s="27">
        <f>PRZYGODY!Q53</f>
        <v>2.5000000000000001E-2</v>
      </c>
      <c r="H88" s="27">
        <f>D88*F88*G88</f>
        <v>3.75</v>
      </c>
      <c r="I88" s="50">
        <f>'baza dropów'!D88*'baza dropów'!G88</f>
        <v>7.5</v>
      </c>
      <c r="J88" s="41"/>
      <c r="K88" s="38"/>
      <c r="L88" s="38"/>
    </row>
    <row r="89" spans="2:12" ht="9.9499999999999993" customHeight="1">
      <c r="B89" s="309"/>
      <c r="C89" s="302"/>
      <c r="D89" s="7"/>
      <c r="E89" s="7"/>
      <c r="F89" s="33">
        <f>SUM(F87:F88)</f>
        <v>1</v>
      </c>
      <c r="G89" s="33"/>
      <c r="H89" s="31">
        <f>SUM(H87:H88)</f>
        <v>6</v>
      </c>
      <c r="I89" s="53"/>
      <c r="J89" s="39"/>
      <c r="K89" s="38"/>
      <c r="L89" s="38"/>
    </row>
    <row r="90" spans="2:12" ht="9.9499999999999993" customHeight="1">
      <c r="B90" s="309"/>
      <c r="C90" s="302" t="s">
        <v>154</v>
      </c>
      <c r="D90" s="29">
        <v>1100</v>
      </c>
      <c r="E90" s="29" t="s">
        <v>17</v>
      </c>
      <c r="F90" s="27">
        <v>0.16700000000000001</v>
      </c>
      <c r="G90" s="27">
        <f>PRZYGODY!Q39</f>
        <v>0.02</v>
      </c>
      <c r="H90" s="27">
        <f t="shared" ref="H90:H95" si="3">D90*F90*G90</f>
        <v>3.6740000000000004</v>
      </c>
      <c r="I90" s="50">
        <f>'baza dropów'!D90*'baza dropów'!G90</f>
        <v>22</v>
      </c>
      <c r="J90" s="39"/>
      <c r="K90" s="38"/>
      <c r="L90" s="38"/>
    </row>
    <row r="91" spans="2:12" ht="9.9499999999999993" customHeight="1">
      <c r="B91" s="309"/>
      <c r="C91" s="302"/>
      <c r="D91" s="29">
        <v>1100</v>
      </c>
      <c r="E91" s="29" t="s">
        <v>18</v>
      </c>
      <c r="F91" s="27">
        <v>0.16700000000000001</v>
      </c>
      <c r="G91" s="27">
        <f>PRZYGODY!Q40</f>
        <v>1.4999999999999999E-2</v>
      </c>
      <c r="H91" s="27">
        <f t="shared" si="3"/>
        <v>2.7555000000000001</v>
      </c>
      <c r="I91" s="50">
        <f>'baza dropów'!D91*'baza dropów'!G91</f>
        <v>16.5</v>
      </c>
      <c r="J91" s="39"/>
      <c r="K91" s="38"/>
      <c r="L91" s="38"/>
    </row>
    <row r="92" spans="2:12" ht="9.9499999999999993" customHeight="1">
      <c r="B92" s="309"/>
      <c r="C92" s="302"/>
      <c r="D92" s="29">
        <v>500</v>
      </c>
      <c r="E92" s="29" t="s">
        <v>27</v>
      </c>
      <c r="F92" s="27">
        <v>0.16700000000000001</v>
      </c>
      <c r="G92" s="27">
        <f>PRZYGODY!Q43</f>
        <v>0.14000000000000001</v>
      </c>
      <c r="H92" s="27">
        <f t="shared" si="3"/>
        <v>11.690000000000001</v>
      </c>
      <c r="I92" s="50">
        <f>'baza dropów'!D92*'baza dropów'!G92</f>
        <v>70</v>
      </c>
      <c r="J92" s="39"/>
      <c r="K92" s="38"/>
      <c r="L92" s="38"/>
    </row>
    <row r="93" spans="2:12" ht="9.9499999999999993" customHeight="1">
      <c r="B93" s="309"/>
      <c r="C93" s="302"/>
      <c r="D93" s="29">
        <v>500</v>
      </c>
      <c r="E93" s="29" t="s">
        <v>19</v>
      </c>
      <c r="F93" s="27">
        <v>0.16700000000000001</v>
      </c>
      <c r="G93" s="27">
        <f>PRZYGODY!Q41</f>
        <v>3.5000000000000003E-2</v>
      </c>
      <c r="H93" s="27">
        <f t="shared" si="3"/>
        <v>2.9225000000000003</v>
      </c>
      <c r="I93" s="50">
        <f>'baza dropów'!D93*'baza dropów'!G93</f>
        <v>17.5</v>
      </c>
      <c r="J93" s="39"/>
      <c r="K93" s="38"/>
      <c r="L93" s="38"/>
    </row>
    <row r="94" spans="2:12" ht="9.9499999999999993" customHeight="1">
      <c r="B94" s="309"/>
      <c r="C94" s="302"/>
      <c r="D94" s="29">
        <v>300</v>
      </c>
      <c r="E94" s="29" t="s">
        <v>22</v>
      </c>
      <c r="F94" s="27">
        <v>0.16700000000000001</v>
      </c>
      <c r="G94" s="27">
        <f>PRZYGODY!Q44</f>
        <v>0.02</v>
      </c>
      <c r="H94" s="27">
        <f t="shared" si="3"/>
        <v>1.002</v>
      </c>
      <c r="I94" s="50">
        <f>'baza dropów'!D94*'baza dropów'!G94</f>
        <v>6</v>
      </c>
      <c r="J94" s="39"/>
      <c r="K94" s="38"/>
      <c r="L94" s="38"/>
    </row>
    <row r="95" spans="2:12" ht="9.9499999999999993" customHeight="1">
      <c r="B95" s="309"/>
      <c r="C95" s="302"/>
      <c r="D95" s="29">
        <v>300</v>
      </c>
      <c r="E95" s="29" t="s">
        <v>5</v>
      </c>
      <c r="F95" s="27">
        <v>0.16700000000000001</v>
      </c>
      <c r="G95" s="27">
        <f>PRZYGODY!Q42</f>
        <v>0.35</v>
      </c>
      <c r="H95" s="27">
        <f t="shared" si="3"/>
        <v>17.535</v>
      </c>
      <c r="I95" s="50">
        <f>'baza dropów'!D95*'baza dropów'!G95</f>
        <v>105</v>
      </c>
      <c r="J95" s="39"/>
      <c r="K95" s="38"/>
      <c r="L95" s="38"/>
    </row>
    <row r="96" spans="2:12" ht="9.9499999999999993" customHeight="1">
      <c r="B96" s="309"/>
      <c r="C96" s="302"/>
      <c r="D96" s="7"/>
      <c r="E96" s="7"/>
      <c r="F96" s="31">
        <f>SUM(F90:F95)</f>
        <v>1.002</v>
      </c>
      <c r="G96" s="31"/>
      <c r="H96" s="31">
        <f>SUM(H90:H95)</f>
        <v>39.579000000000001</v>
      </c>
      <c r="I96" s="53"/>
      <c r="J96" s="39"/>
      <c r="K96" s="38"/>
      <c r="L96" s="38"/>
    </row>
    <row r="97" spans="2:12" ht="9.9499999999999993" customHeight="1">
      <c r="B97" s="309"/>
      <c r="C97" s="302">
        <v>5</v>
      </c>
      <c r="D97" s="29">
        <v>100</v>
      </c>
      <c r="E97" s="29" t="s">
        <v>6</v>
      </c>
      <c r="F97" s="27">
        <v>0.25</v>
      </c>
      <c r="G97" s="27">
        <f>PRZYGODY!Q55</f>
        <v>1.2E-2</v>
      </c>
      <c r="H97" s="27">
        <f>D97*F97*G97</f>
        <v>0.3</v>
      </c>
      <c r="I97" s="50">
        <f>'baza dropów'!D97*'baza dropów'!G97</f>
        <v>1.2</v>
      </c>
      <c r="J97" s="39"/>
      <c r="K97" s="38"/>
      <c r="L97" s="38"/>
    </row>
    <row r="98" spans="2:12" ht="9.9499999999999993" customHeight="1">
      <c r="B98" s="309"/>
      <c r="C98" s="302"/>
      <c r="D98" s="29">
        <v>100</v>
      </c>
      <c r="E98" s="29" t="s">
        <v>7</v>
      </c>
      <c r="F98" s="27">
        <v>0.25</v>
      </c>
      <c r="G98" s="27">
        <f>PRZYGODY!Q56</f>
        <v>1.7999999999999999E-2</v>
      </c>
      <c r="H98" s="27">
        <f>D98*F98*G98</f>
        <v>0.44999999999999996</v>
      </c>
      <c r="I98" s="50">
        <f>'baza dropów'!D98*'baza dropów'!G98</f>
        <v>1.7999999999999998</v>
      </c>
      <c r="J98" s="39"/>
      <c r="K98" s="38"/>
      <c r="L98" s="38"/>
    </row>
    <row r="99" spans="2:12" ht="9.9499999999999993" customHeight="1">
      <c r="B99" s="309"/>
      <c r="C99" s="302"/>
      <c r="D99" s="29">
        <v>100</v>
      </c>
      <c r="E99" s="29" t="s">
        <v>8</v>
      </c>
      <c r="F99" s="27">
        <v>0.25</v>
      </c>
      <c r="G99" s="27">
        <f>PRZYGODY!Q57</f>
        <v>0.09</v>
      </c>
      <c r="H99" s="27">
        <f>D99*F99*G99</f>
        <v>2.25</v>
      </c>
      <c r="I99" s="50">
        <f>'baza dropów'!D99*'baza dropów'!G99</f>
        <v>9</v>
      </c>
      <c r="J99" s="39"/>
      <c r="K99" s="38"/>
      <c r="L99" s="38"/>
    </row>
    <row r="100" spans="2:12" ht="9.9499999999999993" customHeight="1">
      <c r="B100" s="309"/>
      <c r="C100" s="302"/>
      <c r="D100" s="29">
        <v>50</v>
      </c>
      <c r="E100" s="29" t="s">
        <v>9</v>
      </c>
      <c r="F100" s="27">
        <v>0.25</v>
      </c>
      <c r="G100" s="27">
        <f>PRZYGODY!Q48</f>
        <v>0.45</v>
      </c>
      <c r="H100" s="27">
        <f>D100*F100*G100</f>
        <v>5.625</v>
      </c>
      <c r="I100" s="50">
        <f>'baza dropów'!D100*'baza dropów'!G100</f>
        <v>22.5</v>
      </c>
      <c r="J100" s="39"/>
      <c r="K100" s="38"/>
      <c r="L100" s="38"/>
    </row>
    <row r="101" spans="2:12" ht="9.9499999999999993" customHeight="1">
      <c r="B101" s="309"/>
      <c r="C101" s="302"/>
      <c r="D101" s="7"/>
      <c r="E101" s="7"/>
      <c r="F101" s="31">
        <f>SUM(F97:F100)</f>
        <v>1</v>
      </c>
      <c r="G101" s="31"/>
      <c r="H101" s="31">
        <f>SUM(H97:H100)</f>
        <v>8.625</v>
      </c>
      <c r="I101" s="53"/>
      <c r="J101" s="39"/>
      <c r="K101" s="38"/>
      <c r="L101" s="38"/>
    </row>
    <row r="102" spans="2:12" ht="9.9499999999999993" customHeight="1">
      <c r="B102" s="309"/>
      <c r="C102" s="302">
        <v>6</v>
      </c>
      <c r="D102" s="29">
        <v>1000</v>
      </c>
      <c r="E102" s="29" t="s">
        <v>28</v>
      </c>
      <c r="F102" s="27">
        <v>0.23300000000000001</v>
      </c>
      <c r="G102" s="27">
        <f>PRZYGODY!V39</f>
        <v>0.2</v>
      </c>
      <c r="H102" s="27">
        <f t="shared" ref="H102:H108" si="4">D102*F102*G102</f>
        <v>46.6</v>
      </c>
      <c r="I102" s="50">
        <f>'baza dropów'!D102*'baza dropów'!G102</f>
        <v>200</v>
      </c>
      <c r="J102" s="39"/>
      <c r="K102" s="38"/>
      <c r="L102" s="38"/>
    </row>
    <row r="103" spans="2:12" ht="9.9499999999999993" customHeight="1">
      <c r="B103" s="309"/>
      <c r="C103" s="302"/>
      <c r="D103" s="29">
        <v>600</v>
      </c>
      <c r="E103" s="29" t="s">
        <v>10</v>
      </c>
      <c r="F103" s="27">
        <v>0.17399999999999999</v>
      </c>
      <c r="G103" s="27">
        <f>PRZYGODY!V43</f>
        <v>0.02</v>
      </c>
      <c r="H103" s="27">
        <f t="shared" si="4"/>
        <v>2.0880000000000001</v>
      </c>
      <c r="I103" s="50">
        <f>'baza dropów'!D103*'baza dropów'!G103</f>
        <v>12</v>
      </c>
      <c r="J103" s="39"/>
      <c r="K103" s="38"/>
      <c r="L103" s="38"/>
    </row>
    <row r="104" spans="2:12" ht="9.9499999999999993" customHeight="1">
      <c r="B104" s="309"/>
      <c r="C104" s="302"/>
      <c r="D104" s="29">
        <v>500</v>
      </c>
      <c r="E104" s="29" t="s">
        <v>24</v>
      </c>
      <c r="F104" s="27">
        <v>0.23300000000000001</v>
      </c>
      <c r="G104" s="27">
        <f>PRZYGODY!V42</f>
        <v>0.05</v>
      </c>
      <c r="H104" s="27">
        <f t="shared" si="4"/>
        <v>5.8250000000000002</v>
      </c>
      <c r="I104" s="50">
        <f>'baza dropów'!D104*'baza dropów'!G104</f>
        <v>25</v>
      </c>
      <c r="J104" s="39"/>
      <c r="K104" s="38"/>
      <c r="L104" s="38"/>
    </row>
    <row r="105" spans="2:12" ht="9.9499999999999993" customHeight="1">
      <c r="B105" s="309"/>
      <c r="C105" s="302"/>
      <c r="D105" s="29">
        <v>300</v>
      </c>
      <c r="E105" s="29" t="s">
        <v>11</v>
      </c>
      <c r="F105" s="27">
        <v>5.8000000000000003E-2</v>
      </c>
      <c r="G105" s="27">
        <f>PRZYGODY!V40</f>
        <v>0.9</v>
      </c>
      <c r="H105" s="27">
        <f t="shared" si="4"/>
        <v>15.660000000000002</v>
      </c>
      <c r="I105" s="50">
        <f>'baza dropów'!D105*'baza dropów'!G105</f>
        <v>270</v>
      </c>
      <c r="J105" s="39"/>
      <c r="K105" s="38"/>
      <c r="L105" s="38"/>
    </row>
    <row r="106" spans="2:12" ht="9.9499999999999993" customHeight="1">
      <c r="B106" s="309"/>
      <c r="C106" s="302"/>
      <c r="D106" s="29">
        <v>1</v>
      </c>
      <c r="E106" s="8" t="s">
        <v>25</v>
      </c>
      <c r="F106" s="27">
        <v>4.7E-2</v>
      </c>
      <c r="G106" s="27">
        <f>PRZYGODY!K44</f>
        <v>50</v>
      </c>
      <c r="H106" s="27">
        <f t="shared" si="4"/>
        <v>2.35</v>
      </c>
      <c r="I106" s="50">
        <f>'baza dropów'!D106*'baza dropów'!G106</f>
        <v>50</v>
      </c>
      <c r="J106" s="39"/>
      <c r="K106" s="38"/>
      <c r="L106" s="38"/>
    </row>
    <row r="107" spans="2:12" ht="9.9499999999999993" customHeight="1">
      <c r="B107" s="309"/>
      <c r="C107" s="302"/>
      <c r="D107" s="29">
        <v>1</v>
      </c>
      <c r="E107" s="8" t="s">
        <v>96</v>
      </c>
      <c r="F107" s="27">
        <v>2.3E-2</v>
      </c>
      <c r="G107" s="27">
        <f>PRZYGODY!K45</f>
        <v>50</v>
      </c>
      <c r="H107" s="27">
        <f t="shared" si="4"/>
        <v>1.1499999999999999</v>
      </c>
      <c r="I107" s="50">
        <f>'baza dropów'!D107*'baza dropów'!G107</f>
        <v>50</v>
      </c>
      <c r="J107" s="39"/>
      <c r="K107" s="38"/>
      <c r="L107" s="38"/>
    </row>
    <row r="108" spans="2:12" ht="9.9499999999999993" customHeight="1">
      <c r="B108" s="309"/>
      <c r="C108" s="302"/>
      <c r="D108" s="29">
        <v>1</v>
      </c>
      <c r="E108" s="29" t="s">
        <v>51</v>
      </c>
      <c r="F108" s="27">
        <v>0.23300000000000001</v>
      </c>
      <c r="G108" s="27">
        <f>PRZYGODY!E43</f>
        <v>400</v>
      </c>
      <c r="H108" s="27">
        <f t="shared" si="4"/>
        <v>93.2</v>
      </c>
      <c r="I108" s="50">
        <f>'baza dropów'!D108*'baza dropów'!G108</f>
        <v>400</v>
      </c>
      <c r="J108" s="39"/>
      <c r="K108" s="38"/>
      <c r="L108" s="38"/>
    </row>
    <row r="109" spans="2:12" ht="9.9499999999999993" customHeight="1" thickBot="1">
      <c r="B109" s="310"/>
      <c r="C109" s="303"/>
      <c r="D109" s="9"/>
      <c r="E109" s="9"/>
      <c r="F109" s="32">
        <f>SUM(F102:F108)</f>
        <v>1.0010000000000001</v>
      </c>
      <c r="G109" s="32"/>
      <c r="H109" s="32">
        <f>SUM(H102:H108)</f>
        <v>166.87299999999999</v>
      </c>
      <c r="I109" s="54"/>
      <c r="J109" s="39"/>
      <c r="K109" s="38"/>
      <c r="L109" s="38"/>
    </row>
    <row r="110" spans="2:12" ht="9.9499999999999993" customHeight="1">
      <c r="B110" s="305" t="s">
        <v>63</v>
      </c>
      <c r="C110" s="304">
        <v>1</v>
      </c>
      <c r="D110" s="28">
        <v>600</v>
      </c>
      <c r="E110" s="28" t="s">
        <v>12</v>
      </c>
      <c r="F110" s="26">
        <v>0.33300000000000002</v>
      </c>
      <c r="G110" s="26">
        <f>PRZYGODY!Q50</f>
        <v>0.2</v>
      </c>
      <c r="H110" s="26">
        <f>D110*F110*G110</f>
        <v>39.960000000000008</v>
      </c>
      <c r="I110" s="49">
        <f>'baza dropów'!D110*'baza dropów'!G110</f>
        <v>120</v>
      </c>
      <c r="J110" s="39"/>
      <c r="K110" s="38"/>
      <c r="L110" s="38"/>
    </row>
    <row r="111" spans="2:12" ht="9.9499999999999993" customHeight="1">
      <c r="B111" s="306"/>
      <c r="C111" s="302"/>
      <c r="D111" s="29">
        <v>700</v>
      </c>
      <c r="E111" s="29" t="s">
        <v>12</v>
      </c>
      <c r="F111" s="27">
        <v>0.16700000000000001</v>
      </c>
      <c r="G111" s="27">
        <f>PRZYGODY!Q50</f>
        <v>0.2</v>
      </c>
      <c r="H111" s="27">
        <f>D111*F111*G111</f>
        <v>23.380000000000003</v>
      </c>
      <c r="I111" s="50">
        <f>'baza dropów'!D111*'baza dropów'!G111</f>
        <v>140</v>
      </c>
      <c r="J111" s="39"/>
      <c r="K111" s="38"/>
      <c r="L111" s="38"/>
    </row>
    <row r="112" spans="2:12" ht="9.9499999999999993" customHeight="1">
      <c r="B112" s="306"/>
      <c r="C112" s="302"/>
      <c r="D112" s="29">
        <v>500</v>
      </c>
      <c r="E112" s="29" t="s">
        <v>1</v>
      </c>
      <c r="F112" s="27">
        <v>0.33300000000000002</v>
      </c>
      <c r="G112" s="27">
        <f>PRZYGODY!Q49</f>
        <v>1.2</v>
      </c>
      <c r="H112" s="27">
        <f>D112*F112*G112</f>
        <v>199.79999999999998</v>
      </c>
      <c r="I112" s="50">
        <f>'baza dropów'!D112*'baza dropów'!G112</f>
        <v>600</v>
      </c>
      <c r="J112" s="39"/>
      <c r="K112" s="38"/>
      <c r="L112" s="38"/>
    </row>
    <row r="113" spans="2:12" ht="9.9499999999999993" customHeight="1">
      <c r="B113" s="306"/>
      <c r="C113" s="302"/>
      <c r="D113" s="29">
        <v>600</v>
      </c>
      <c r="E113" s="29" t="s">
        <v>1</v>
      </c>
      <c r="F113" s="27">
        <v>0.16700000000000001</v>
      </c>
      <c r="G113" s="27">
        <f>PRZYGODY!Q49</f>
        <v>1.2</v>
      </c>
      <c r="H113" s="27">
        <f>D113*F113*G113</f>
        <v>120.24</v>
      </c>
      <c r="I113" s="50">
        <f>'baza dropów'!D113*'baza dropów'!G113</f>
        <v>720</v>
      </c>
      <c r="J113" s="39"/>
      <c r="K113" s="38"/>
      <c r="L113" s="38"/>
    </row>
    <row r="114" spans="2:12" ht="9.9499999999999993" customHeight="1">
      <c r="B114" s="306"/>
      <c r="C114" s="302"/>
      <c r="D114" s="7"/>
      <c r="E114" s="7"/>
      <c r="F114" s="31">
        <f>SUM(F110:F113)</f>
        <v>1</v>
      </c>
      <c r="G114" s="31"/>
      <c r="H114" s="31">
        <f>SUM(H110:H113)</f>
        <v>383.38</v>
      </c>
      <c r="I114" s="53"/>
      <c r="J114" s="39"/>
      <c r="K114" s="38"/>
      <c r="L114" s="38"/>
    </row>
    <row r="115" spans="2:12" ht="9.9499999999999993" customHeight="1">
      <c r="B115" s="306"/>
      <c r="C115" s="302">
        <v>2</v>
      </c>
      <c r="D115" s="29">
        <v>500</v>
      </c>
      <c r="E115" s="29" t="s">
        <v>57</v>
      </c>
      <c r="F115" s="27">
        <v>0.5</v>
      </c>
      <c r="G115" s="27">
        <f>PRZYGODY!Q54</f>
        <v>1.4999999999999999E-2</v>
      </c>
      <c r="H115" s="27">
        <f>D115*F115*G115</f>
        <v>3.75</v>
      </c>
      <c r="I115" s="50">
        <f>'baza dropów'!D115*'baza dropów'!G115</f>
        <v>7.5</v>
      </c>
      <c r="J115" s="39"/>
      <c r="K115" s="38"/>
      <c r="L115" s="38"/>
    </row>
    <row r="116" spans="2:12" ht="9.9499999999999993" customHeight="1">
      <c r="B116" s="306"/>
      <c r="C116" s="302"/>
      <c r="D116" s="29">
        <v>500</v>
      </c>
      <c r="E116" s="29" t="s">
        <v>4</v>
      </c>
      <c r="F116" s="27">
        <v>0.5</v>
      </c>
      <c r="G116" s="27">
        <f>PRZYGODY!Q53</f>
        <v>2.5000000000000001E-2</v>
      </c>
      <c r="H116" s="27">
        <f>D116*F116*G116</f>
        <v>6.25</v>
      </c>
      <c r="I116" s="50">
        <f>'baza dropów'!D116*'baza dropów'!G116</f>
        <v>12.5</v>
      </c>
      <c r="J116" s="39"/>
      <c r="K116" s="38"/>
      <c r="L116" s="38"/>
    </row>
    <row r="117" spans="2:12" ht="9.9499999999999993" customHeight="1">
      <c r="B117" s="306"/>
      <c r="C117" s="302"/>
      <c r="D117" s="7"/>
      <c r="E117" s="7"/>
      <c r="F117" s="31">
        <f>SUM(F115:F116)</f>
        <v>1</v>
      </c>
      <c r="G117" s="31"/>
      <c r="H117" s="31">
        <f>SUM(H115:H116)</f>
        <v>10</v>
      </c>
      <c r="I117" s="53"/>
      <c r="J117" s="39"/>
      <c r="K117" s="38"/>
      <c r="L117" s="38"/>
    </row>
    <row r="118" spans="2:12" ht="9.9499999999999993" customHeight="1">
      <c r="B118" s="306"/>
      <c r="C118" s="302" t="s">
        <v>154</v>
      </c>
      <c r="D118" s="29">
        <v>800</v>
      </c>
      <c r="E118" s="29" t="s">
        <v>21</v>
      </c>
      <c r="F118" s="27">
        <v>0.25</v>
      </c>
      <c r="G118" s="27">
        <f>PRZYGODY!Q43</f>
        <v>0.14000000000000001</v>
      </c>
      <c r="H118" s="27">
        <f>D118*F118*G118</f>
        <v>28.000000000000004</v>
      </c>
      <c r="I118" s="50">
        <f>'baza dropów'!D118*'baza dropów'!G118</f>
        <v>112.00000000000001</v>
      </c>
      <c r="J118" s="39"/>
      <c r="K118" s="38"/>
      <c r="L118" s="38"/>
    </row>
    <row r="119" spans="2:12" ht="9.9499999999999993" customHeight="1">
      <c r="B119" s="306"/>
      <c r="C119" s="302"/>
      <c r="D119" s="29">
        <v>800</v>
      </c>
      <c r="E119" s="29" t="s">
        <v>19</v>
      </c>
      <c r="F119" s="27">
        <v>0.25</v>
      </c>
      <c r="G119" s="27">
        <f>PRZYGODY!Q41</f>
        <v>3.5000000000000003E-2</v>
      </c>
      <c r="H119" s="27">
        <f>D119*F119*G119</f>
        <v>7.0000000000000009</v>
      </c>
      <c r="I119" s="50">
        <f>'baza dropów'!D119*'baza dropów'!G119</f>
        <v>28.000000000000004</v>
      </c>
      <c r="J119" s="39"/>
      <c r="K119" s="38"/>
      <c r="L119" s="38"/>
    </row>
    <row r="120" spans="2:12" ht="9.9499999999999993" customHeight="1">
      <c r="B120" s="306"/>
      <c r="C120" s="302"/>
      <c r="D120" s="29">
        <v>600</v>
      </c>
      <c r="E120" s="29" t="s">
        <v>22</v>
      </c>
      <c r="F120" s="27">
        <v>0.25</v>
      </c>
      <c r="G120" s="27">
        <f>PRZYGODY!Q44</f>
        <v>0.02</v>
      </c>
      <c r="H120" s="27">
        <f>D120*F120*G120</f>
        <v>3</v>
      </c>
      <c r="I120" s="50">
        <f>'baza dropów'!D120*'baza dropów'!G120</f>
        <v>12</v>
      </c>
      <c r="J120" s="39"/>
      <c r="K120" s="38"/>
      <c r="L120" s="38"/>
    </row>
    <row r="121" spans="2:12" ht="9.9499999999999993" customHeight="1">
      <c r="B121" s="306"/>
      <c r="C121" s="302"/>
      <c r="D121" s="29">
        <v>300</v>
      </c>
      <c r="E121" s="29" t="s">
        <v>5</v>
      </c>
      <c r="F121" s="27">
        <v>0.25</v>
      </c>
      <c r="G121" s="27">
        <f>PRZYGODY!Q42</f>
        <v>0.35</v>
      </c>
      <c r="H121" s="27">
        <f>D121*F121*G121</f>
        <v>26.25</v>
      </c>
      <c r="I121" s="50">
        <f>'baza dropów'!D121*'baza dropów'!G121</f>
        <v>105</v>
      </c>
      <c r="J121" s="40"/>
      <c r="K121" s="38"/>
      <c r="L121" s="38"/>
    </row>
    <row r="122" spans="2:12" ht="9.9499999999999993" customHeight="1">
      <c r="B122" s="306"/>
      <c r="C122" s="302"/>
      <c r="D122" s="7"/>
      <c r="E122" s="7"/>
      <c r="F122" s="31">
        <f>SUM(F118:F121)</f>
        <v>1</v>
      </c>
      <c r="G122" s="31"/>
      <c r="H122" s="31">
        <f>SUM(H118:H121)</f>
        <v>64.25</v>
      </c>
      <c r="I122" s="53"/>
      <c r="J122" s="40"/>
      <c r="K122" s="38"/>
      <c r="L122" s="38"/>
    </row>
    <row r="123" spans="2:12" ht="9.9499999999999993" customHeight="1">
      <c r="B123" s="306"/>
      <c r="C123" s="302">
        <v>5</v>
      </c>
      <c r="D123" s="29">
        <v>300</v>
      </c>
      <c r="E123" s="29" t="s">
        <v>6</v>
      </c>
      <c r="F123" s="27">
        <v>0.25</v>
      </c>
      <c r="G123" s="27">
        <f>PRZYGODY!Q55</f>
        <v>1.2E-2</v>
      </c>
      <c r="H123" s="27">
        <f>D123*F123*G123</f>
        <v>0.9</v>
      </c>
      <c r="I123" s="50">
        <f>'baza dropów'!D123*'baza dropów'!G123</f>
        <v>3.6</v>
      </c>
      <c r="J123" s="41"/>
      <c r="K123" s="38"/>
      <c r="L123" s="38"/>
    </row>
    <row r="124" spans="2:12" ht="9.9499999999999993" customHeight="1">
      <c r="B124" s="306"/>
      <c r="C124" s="302"/>
      <c r="D124" s="29">
        <v>300</v>
      </c>
      <c r="E124" s="29" t="s">
        <v>7</v>
      </c>
      <c r="F124" s="27">
        <v>0.25</v>
      </c>
      <c r="G124" s="27">
        <f>PRZYGODY!Q56</f>
        <v>1.7999999999999999E-2</v>
      </c>
      <c r="H124" s="27">
        <f>D124*F124*G124</f>
        <v>1.3499999999999999</v>
      </c>
      <c r="I124" s="50">
        <f>'baza dropów'!D124*'baza dropów'!G124</f>
        <v>5.3999999999999995</v>
      </c>
      <c r="J124" s="39"/>
      <c r="K124" s="38"/>
      <c r="L124" s="38"/>
    </row>
    <row r="125" spans="2:12" ht="9.9499999999999993" customHeight="1">
      <c r="B125" s="306"/>
      <c r="C125" s="302"/>
      <c r="D125" s="29">
        <v>300</v>
      </c>
      <c r="E125" s="29" t="s">
        <v>8</v>
      </c>
      <c r="F125" s="27">
        <v>0.25</v>
      </c>
      <c r="G125" s="27">
        <f>PRZYGODY!Q57</f>
        <v>0.09</v>
      </c>
      <c r="H125" s="27">
        <f>D125*F125*G125</f>
        <v>6.75</v>
      </c>
      <c r="I125" s="50">
        <f>'baza dropów'!D125*'baza dropów'!G125</f>
        <v>27</v>
      </c>
      <c r="J125" s="39"/>
      <c r="K125" s="38"/>
      <c r="L125" s="38"/>
    </row>
    <row r="126" spans="2:12" ht="9.9499999999999993" customHeight="1">
      <c r="B126" s="306"/>
      <c r="C126" s="302"/>
      <c r="D126" s="29">
        <v>100</v>
      </c>
      <c r="E126" s="29" t="s">
        <v>9</v>
      </c>
      <c r="F126" s="27">
        <v>0.25</v>
      </c>
      <c r="G126" s="27">
        <f>PRZYGODY!Q48</f>
        <v>0.45</v>
      </c>
      <c r="H126" s="27">
        <f>D126*F126*G126</f>
        <v>11.25</v>
      </c>
      <c r="I126" s="50">
        <f>'baza dropów'!D126*'baza dropów'!G126</f>
        <v>45</v>
      </c>
      <c r="J126" s="39"/>
      <c r="K126" s="38"/>
      <c r="L126" s="38"/>
    </row>
    <row r="127" spans="2:12" ht="9.9499999999999993" customHeight="1">
      <c r="B127" s="306"/>
      <c r="C127" s="302"/>
      <c r="D127" s="7"/>
      <c r="E127" s="7"/>
      <c r="F127" s="31">
        <f>SUM(F123:F126)</f>
        <v>1</v>
      </c>
      <c r="G127" s="31"/>
      <c r="H127" s="31">
        <f>SUM(H123:H126)</f>
        <v>20.25</v>
      </c>
      <c r="I127" s="53"/>
      <c r="J127" s="39"/>
      <c r="K127" s="38"/>
      <c r="L127" s="38"/>
    </row>
    <row r="128" spans="2:12" ht="9.9499999999999993" customHeight="1">
      <c r="B128" s="306"/>
      <c r="C128" s="302">
        <v>6</v>
      </c>
      <c r="D128" s="29">
        <v>1000</v>
      </c>
      <c r="E128" s="29" t="s">
        <v>28</v>
      </c>
      <c r="F128" s="27">
        <v>0.30299999999999999</v>
      </c>
      <c r="G128" s="27">
        <f>PRZYGODY!V39</f>
        <v>0.2</v>
      </c>
      <c r="H128" s="27">
        <f t="shared" ref="H128:H133" si="5">D128*F128*G128</f>
        <v>60.6</v>
      </c>
      <c r="I128" s="50">
        <f>'baza dropów'!D128*'baza dropów'!G128</f>
        <v>200</v>
      </c>
      <c r="J128" s="39"/>
      <c r="K128" s="38"/>
      <c r="L128" s="38"/>
    </row>
    <row r="129" spans="2:12" ht="9.9499999999999993" customHeight="1">
      <c r="B129" s="306"/>
      <c r="C129" s="302"/>
      <c r="D129" s="29">
        <v>600</v>
      </c>
      <c r="E129" s="29" t="s">
        <v>10</v>
      </c>
      <c r="F129" s="27">
        <v>0.22700000000000001</v>
      </c>
      <c r="G129" s="27">
        <f>PRZYGODY!V43</f>
        <v>0.02</v>
      </c>
      <c r="H129" s="27">
        <f t="shared" si="5"/>
        <v>2.7240000000000002</v>
      </c>
      <c r="I129" s="50">
        <f>'baza dropów'!D129*'baza dropów'!G129</f>
        <v>12</v>
      </c>
      <c r="J129" s="39"/>
      <c r="K129" s="38"/>
      <c r="L129" s="38"/>
    </row>
    <row r="130" spans="2:12" ht="9.9499999999999993" customHeight="1">
      <c r="B130" s="306"/>
      <c r="C130" s="302"/>
      <c r="D130" s="29">
        <v>500</v>
      </c>
      <c r="E130" s="29" t="s">
        <v>24</v>
      </c>
      <c r="F130" s="27">
        <v>0.30299999999999999</v>
      </c>
      <c r="G130" s="27">
        <f>PRZYGODY!V42</f>
        <v>0.05</v>
      </c>
      <c r="H130" s="27">
        <f t="shared" si="5"/>
        <v>7.5750000000000002</v>
      </c>
      <c r="I130" s="50">
        <f>'baza dropów'!D130*'baza dropów'!G130</f>
        <v>25</v>
      </c>
      <c r="J130" s="39"/>
      <c r="K130" s="38"/>
      <c r="L130" s="38"/>
    </row>
    <row r="131" spans="2:12" ht="9.9499999999999993" customHeight="1">
      <c r="B131" s="306"/>
      <c r="C131" s="302"/>
      <c r="D131" s="29">
        <v>300</v>
      </c>
      <c r="E131" s="29" t="s">
        <v>11</v>
      </c>
      <c r="F131" s="27">
        <v>7.5999999999999998E-2</v>
      </c>
      <c r="G131" s="27">
        <f>PRZYGODY!V40</f>
        <v>0.9</v>
      </c>
      <c r="H131" s="27">
        <f t="shared" si="5"/>
        <v>20.52</v>
      </c>
      <c r="I131" s="50">
        <f>'baza dropów'!D131*'baza dropów'!G131</f>
        <v>270</v>
      </c>
      <c r="J131" s="39"/>
      <c r="K131" s="38"/>
      <c r="L131" s="38"/>
    </row>
    <row r="132" spans="2:12" ht="9.9499999999999993" customHeight="1">
      <c r="B132" s="306"/>
      <c r="C132" s="302"/>
      <c r="D132" s="29">
        <v>1</v>
      </c>
      <c r="E132" s="8" t="s">
        <v>25</v>
      </c>
      <c r="F132" s="27">
        <v>6.0999999999999999E-2</v>
      </c>
      <c r="G132" s="27">
        <f>PRZYGODY!K44</f>
        <v>50</v>
      </c>
      <c r="H132" s="27">
        <f t="shared" si="5"/>
        <v>3.05</v>
      </c>
      <c r="I132" s="50">
        <f>'baza dropów'!D132*'baza dropów'!G132</f>
        <v>50</v>
      </c>
      <c r="J132" s="39"/>
      <c r="K132" s="38"/>
      <c r="L132" s="38"/>
    </row>
    <row r="133" spans="2:12" ht="9.9499999999999993" customHeight="1">
      <c r="B133" s="306"/>
      <c r="C133" s="302"/>
      <c r="D133" s="29">
        <v>1</v>
      </c>
      <c r="E133" s="8" t="s">
        <v>107</v>
      </c>
      <c r="F133" s="27">
        <v>2.3E-2</v>
      </c>
      <c r="G133" s="27">
        <f>PRZYGODY!K46</f>
        <v>50</v>
      </c>
      <c r="H133" s="27">
        <f t="shared" si="5"/>
        <v>1.1499999999999999</v>
      </c>
      <c r="I133" s="50">
        <f>'baza dropów'!D133*'baza dropów'!G133</f>
        <v>50</v>
      </c>
      <c r="J133" s="39"/>
      <c r="K133" s="38"/>
      <c r="L133" s="38"/>
    </row>
    <row r="134" spans="2:12" ht="9.9499999999999993" customHeight="1" thickBot="1">
      <c r="B134" s="307"/>
      <c r="C134" s="303"/>
      <c r="D134" s="9"/>
      <c r="E134" s="9"/>
      <c r="F134" s="32">
        <f>SUM(F128:F133)</f>
        <v>0.99299999999999999</v>
      </c>
      <c r="G134" s="32"/>
      <c r="H134" s="32">
        <f>SUM(H128:H133)</f>
        <v>95.619</v>
      </c>
      <c r="I134" s="54"/>
      <c r="J134" s="39"/>
      <c r="K134" s="38"/>
      <c r="L134" s="38"/>
    </row>
    <row r="135" spans="2:12" ht="9.9499999999999993" customHeight="1">
      <c r="B135" s="308" t="s">
        <v>68</v>
      </c>
      <c r="C135" s="304" t="s">
        <v>156</v>
      </c>
      <c r="D135" s="28">
        <v>600</v>
      </c>
      <c r="E135" s="28" t="s">
        <v>12</v>
      </c>
      <c r="F135" s="26">
        <v>0.125</v>
      </c>
      <c r="G135" s="26">
        <f>PRZYGODY!Q50</f>
        <v>0.2</v>
      </c>
      <c r="H135" s="26">
        <f t="shared" ref="H135:H142" si="6">D135*F135*G135</f>
        <v>15</v>
      </c>
      <c r="I135" s="49">
        <f>'baza dropów'!D135*'baza dropów'!G135</f>
        <v>120</v>
      </c>
      <c r="J135" s="39"/>
      <c r="K135" s="38"/>
      <c r="L135" s="38"/>
    </row>
    <row r="136" spans="2:12" ht="9.9499999999999993" customHeight="1">
      <c r="B136" s="309"/>
      <c r="C136" s="302"/>
      <c r="D136" s="29">
        <v>800</v>
      </c>
      <c r="E136" s="29" t="s">
        <v>12</v>
      </c>
      <c r="F136" s="27">
        <v>0.25</v>
      </c>
      <c r="G136" s="27">
        <f>PRZYGODY!Q50</f>
        <v>0.2</v>
      </c>
      <c r="H136" s="27">
        <f t="shared" si="6"/>
        <v>40</v>
      </c>
      <c r="I136" s="50">
        <f>'baza dropów'!D136*'baza dropów'!G136</f>
        <v>160</v>
      </c>
      <c r="J136" s="39"/>
      <c r="K136" s="38"/>
      <c r="L136" s="38"/>
    </row>
    <row r="137" spans="2:12" ht="9.9499999999999993" customHeight="1">
      <c r="B137" s="309"/>
      <c r="C137" s="302"/>
      <c r="D137" s="29">
        <v>400</v>
      </c>
      <c r="E137" s="29" t="s">
        <v>1</v>
      </c>
      <c r="F137" s="27">
        <v>0.125</v>
      </c>
      <c r="G137" s="27">
        <f>PRZYGODY!Q49</f>
        <v>1.2</v>
      </c>
      <c r="H137" s="27">
        <f t="shared" si="6"/>
        <v>60</v>
      </c>
      <c r="I137" s="50">
        <f>'baza dropów'!D137*'baza dropów'!G137</f>
        <v>480</v>
      </c>
      <c r="J137" s="39"/>
      <c r="K137" s="38"/>
      <c r="L137" s="38"/>
    </row>
    <row r="138" spans="2:12" ht="9.9499999999999993" customHeight="1">
      <c r="B138" s="309"/>
      <c r="C138" s="302"/>
      <c r="D138" s="29">
        <v>500</v>
      </c>
      <c r="E138" s="29" t="s">
        <v>1</v>
      </c>
      <c r="F138" s="27">
        <v>0.25</v>
      </c>
      <c r="G138" s="27">
        <f>PRZYGODY!Q49</f>
        <v>1.2</v>
      </c>
      <c r="H138" s="27">
        <f t="shared" si="6"/>
        <v>150</v>
      </c>
      <c r="I138" s="50">
        <f>'baza dropów'!D138*'baza dropów'!G138</f>
        <v>600</v>
      </c>
      <c r="J138" s="39"/>
      <c r="K138" s="38"/>
      <c r="L138" s="38"/>
    </row>
    <row r="139" spans="2:12" ht="9.9499999999999993" customHeight="1">
      <c r="B139" s="309"/>
      <c r="C139" s="302"/>
      <c r="D139" s="29">
        <v>100</v>
      </c>
      <c r="E139" s="29" t="s">
        <v>2</v>
      </c>
      <c r="F139" s="27">
        <v>6.25E-2</v>
      </c>
      <c r="G139" s="27">
        <f>PRZYGODY!Q51</f>
        <v>0.08</v>
      </c>
      <c r="H139" s="27">
        <f t="shared" si="6"/>
        <v>0.5</v>
      </c>
      <c r="I139" s="50">
        <f>'baza dropów'!D139*'baza dropów'!G139</f>
        <v>8</v>
      </c>
      <c r="J139" s="39"/>
      <c r="K139" s="38"/>
      <c r="L139" s="38"/>
    </row>
    <row r="140" spans="2:12" ht="9.9499999999999993" customHeight="1">
      <c r="B140" s="309"/>
      <c r="C140" s="302"/>
      <c r="D140" s="29">
        <v>150</v>
      </c>
      <c r="E140" s="29" t="s">
        <v>2</v>
      </c>
      <c r="F140" s="27">
        <v>6.25E-2</v>
      </c>
      <c r="G140" s="27">
        <f>PRZYGODY!Q51</f>
        <v>0.08</v>
      </c>
      <c r="H140" s="27">
        <f t="shared" si="6"/>
        <v>0.75</v>
      </c>
      <c r="I140" s="50">
        <f>'baza dropów'!D140*'baza dropów'!G140</f>
        <v>12</v>
      </c>
      <c r="J140" s="39"/>
      <c r="K140" s="38"/>
      <c r="L140" s="38"/>
    </row>
    <row r="141" spans="2:12" ht="9.9499999999999993" customHeight="1">
      <c r="B141" s="309"/>
      <c r="C141" s="302"/>
      <c r="D141" s="29">
        <v>100</v>
      </c>
      <c r="E141" s="29" t="s">
        <v>65</v>
      </c>
      <c r="F141" s="27">
        <v>6.25E-2</v>
      </c>
      <c r="G141" s="27">
        <f>PRZYGODY!Q52</f>
        <v>0.2</v>
      </c>
      <c r="H141" s="27">
        <f t="shared" si="6"/>
        <v>1.25</v>
      </c>
      <c r="I141" s="50">
        <f>'baza dropów'!D141*'baza dropów'!G141</f>
        <v>20</v>
      </c>
      <c r="J141" s="40"/>
      <c r="K141" s="38"/>
      <c r="L141" s="38"/>
    </row>
    <row r="142" spans="2:12" ht="9.9499999999999993" customHeight="1">
      <c r="B142" s="309"/>
      <c r="C142" s="302"/>
      <c r="D142" s="29">
        <v>150</v>
      </c>
      <c r="E142" s="29" t="s">
        <v>65</v>
      </c>
      <c r="F142" s="27">
        <v>6.25E-2</v>
      </c>
      <c r="G142" s="27">
        <f>PRZYGODY!Q52</f>
        <v>0.2</v>
      </c>
      <c r="H142" s="27">
        <f t="shared" si="6"/>
        <v>1.875</v>
      </c>
      <c r="I142" s="50">
        <f>'baza dropów'!D142*'baza dropów'!G142</f>
        <v>30</v>
      </c>
      <c r="J142" s="40"/>
      <c r="K142" s="38"/>
      <c r="L142" s="38"/>
    </row>
    <row r="143" spans="2:12" ht="9.9499999999999993" customHeight="1">
      <c r="B143" s="309"/>
      <c r="C143" s="302"/>
      <c r="D143" s="7"/>
      <c r="E143" s="7"/>
      <c r="F143" s="31">
        <f>SUM(F135:F142)</f>
        <v>1</v>
      </c>
      <c r="G143" s="31"/>
      <c r="H143" s="31">
        <f>SUM(H135:H142)</f>
        <v>269.375</v>
      </c>
      <c r="I143" s="53"/>
      <c r="J143" s="41"/>
      <c r="K143" s="38"/>
      <c r="L143" s="38"/>
    </row>
    <row r="144" spans="2:12" ht="9.9499999999999993" customHeight="1">
      <c r="B144" s="309"/>
      <c r="C144" s="302" t="s">
        <v>154</v>
      </c>
      <c r="D144" s="29">
        <v>250</v>
      </c>
      <c r="E144" s="29" t="s">
        <v>21</v>
      </c>
      <c r="F144" s="27">
        <v>0.25</v>
      </c>
      <c r="G144" s="27">
        <f>PRZYGODY!Q43</f>
        <v>0.14000000000000001</v>
      </c>
      <c r="H144" s="27">
        <f>D144*F144*G144</f>
        <v>8.75</v>
      </c>
      <c r="I144" s="50">
        <f>'baza dropów'!D144*'baza dropów'!G144</f>
        <v>35</v>
      </c>
      <c r="J144" s="39"/>
      <c r="K144" s="38"/>
      <c r="L144" s="38"/>
    </row>
    <row r="145" spans="2:12" ht="9.9499999999999993" customHeight="1">
      <c r="B145" s="309"/>
      <c r="C145" s="302"/>
      <c r="D145" s="29">
        <v>300</v>
      </c>
      <c r="E145" s="29" t="s">
        <v>19</v>
      </c>
      <c r="F145" s="27">
        <v>0.25</v>
      </c>
      <c r="G145" s="27">
        <f>PRZYGODY!Q41</f>
        <v>3.5000000000000003E-2</v>
      </c>
      <c r="H145" s="27">
        <f>D145*F145*G145</f>
        <v>2.6250000000000004</v>
      </c>
      <c r="I145" s="50">
        <f>'baza dropów'!D145*'baza dropów'!G145</f>
        <v>10.500000000000002</v>
      </c>
      <c r="J145" s="39"/>
      <c r="K145" s="38"/>
      <c r="L145" s="38"/>
    </row>
    <row r="146" spans="2:12" ht="9.9499999999999993" customHeight="1">
      <c r="B146" s="309"/>
      <c r="C146" s="302"/>
      <c r="D146" s="29">
        <v>250</v>
      </c>
      <c r="E146" s="29" t="s">
        <v>22</v>
      </c>
      <c r="F146" s="27">
        <v>0.25</v>
      </c>
      <c r="G146" s="27">
        <f>PRZYGODY!Q44</f>
        <v>0.02</v>
      </c>
      <c r="H146" s="27">
        <f>D146*F146*G146</f>
        <v>1.25</v>
      </c>
      <c r="I146" s="50">
        <f>'baza dropów'!D146*'baza dropów'!G146</f>
        <v>5</v>
      </c>
      <c r="J146" s="39"/>
      <c r="K146" s="38"/>
      <c r="L146" s="38"/>
    </row>
    <row r="147" spans="2:12" ht="9.9499999999999993" customHeight="1">
      <c r="B147" s="309"/>
      <c r="C147" s="302"/>
      <c r="D147" s="29">
        <v>100</v>
      </c>
      <c r="E147" s="29" t="s">
        <v>5</v>
      </c>
      <c r="F147" s="27">
        <v>0.25</v>
      </c>
      <c r="G147" s="27">
        <f>PRZYGODY!Q42</f>
        <v>0.35</v>
      </c>
      <c r="H147" s="27">
        <f>D147*F147*G147</f>
        <v>8.75</v>
      </c>
      <c r="I147" s="50">
        <f>'baza dropów'!D147*'baza dropów'!G147</f>
        <v>35</v>
      </c>
      <c r="J147" s="39"/>
      <c r="K147" s="38"/>
      <c r="L147" s="38"/>
    </row>
    <row r="148" spans="2:12" ht="9.9499999999999993" customHeight="1">
      <c r="B148" s="309"/>
      <c r="C148" s="302"/>
      <c r="D148" s="7"/>
      <c r="E148" s="7"/>
      <c r="F148" s="31">
        <f>SUM(F144:F147)</f>
        <v>1</v>
      </c>
      <c r="G148" s="31"/>
      <c r="H148" s="31">
        <f>SUM(H144:H147)</f>
        <v>21.375</v>
      </c>
      <c r="I148" s="53"/>
      <c r="J148" s="39"/>
      <c r="K148" s="38"/>
      <c r="L148" s="38"/>
    </row>
    <row r="149" spans="2:12" ht="9.9499999999999993" customHeight="1">
      <c r="B149" s="309"/>
      <c r="C149" s="302">
        <v>5</v>
      </c>
      <c r="D149" s="29">
        <v>100</v>
      </c>
      <c r="E149" s="29" t="s">
        <v>69</v>
      </c>
      <c r="F149" s="27">
        <v>0.33300000000000002</v>
      </c>
      <c r="G149" s="27">
        <f>PRZYGODY!Q58</f>
        <v>0.5</v>
      </c>
      <c r="H149" s="27">
        <f>D149*F149*G149</f>
        <v>16.650000000000002</v>
      </c>
      <c r="I149" s="50">
        <f>'baza dropów'!D149*'baza dropów'!G149</f>
        <v>50</v>
      </c>
      <c r="J149" s="39"/>
      <c r="K149" s="38"/>
      <c r="L149" s="38"/>
    </row>
    <row r="150" spans="2:12" ht="9.9499999999999993" customHeight="1">
      <c r="B150" s="309"/>
      <c r="C150" s="302"/>
      <c r="D150" s="29">
        <v>300</v>
      </c>
      <c r="E150" s="29" t="s">
        <v>69</v>
      </c>
      <c r="F150" s="27">
        <v>0.33300000000000002</v>
      </c>
      <c r="G150" s="27">
        <f>PRZYGODY!Q58</f>
        <v>0.5</v>
      </c>
      <c r="H150" s="27">
        <f>D150*F150*G150</f>
        <v>49.95</v>
      </c>
      <c r="I150" s="50">
        <f>'baza dropów'!D150*'baza dropów'!G150</f>
        <v>150</v>
      </c>
      <c r="J150" s="39"/>
      <c r="K150" s="38"/>
      <c r="L150" s="38"/>
    </row>
    <row r="151" spans="2:12" ht="9.9499999999999993" customHeight="1">
      <c r="B151" s="309"/>
      <c r="C151" s="302"/>
      <c r="D151" s="29">
        <v>500</v>
      </c>
      <c r="E151" s="29" t="s">
        <v>69</v>
      </c>
      <c r="F151" s="27">
        <v>0.33300000000000002</v>
      </c>
      <c r="G151" s="27">
        <f>PRZYGODY!Q58</f>
        <v>0.5</v>
      </c>
      <c r="H151" s="27">
        <f>D151*F151*G151</f>
        <v>83.25</v>
      </c>
      <c r="I151" s="50">
        <f>'baza dropów'!D151*'baza dropów'!G151</f>
        <v>250</v>
      </c>
      <c r="J151" s="39"/>
      <c r="K151" s="38"/>
      <c r="L151" s="38"/>
    </row>
    <row r="152" spans="2:12" ht="9.9499999999999993" customHeight="1" thickBot="1">
      <c r="B152" s="310"/>
      <c r="C152" s="303"/>
      <c r="D152" s="9"/>
      <c r="E152" s="9"/>
      <c r="F152" s="32">
        <f>SUM(F149:F151)</f>
        <v>0.99900000000000011</v>
      </c>
      <c r="G152" s="32"/>
      <c r="H152" s="32">
        <f>SUM(H149:H151)</f>
        <v>149.85000000000002</v>
      </c>
      <c r="I152" s="54"/>
      <c r="J152" s="39"/>
      <c r="K152" s="38"/>
      <c r="L152" s="38"/>
    </row>
    <row r="153" spans="2:12" ht="9.9499999999999993" customHeight="1">
      <c r="B153" s="305" t="s">
        <v>64</v>
      </c>
      <c r="C153" s="304">
        <v>1</v>
      </c>
      <c r="D153" s="28">
        <v>1200</v>
      </c>
      <c r="E153" s="28" t="s">
        <v>12</v>
      </c>
      <c r="F153" s="26">
        <v>0.222</v>
      </c>
      <c r="G153" s="26">
        <f>PRZYGODY!Q50</f>
        <v>0.2</v>
      </c>
      <c r="H153" s="26">
        <f t="shared" ref="H153:H158" si="7">D153*F153*G153</f>
        <v>53.28</v>
      </c>
      <c r="I153" s="49">
        <f>'baza dropów'!D153*'baza dropów'!G153</f>
        <v>240</v>
      </c>
      <c r="J153" s="39"/>
      <c r="K153" s="38"/>
      <c r="L153" s="38"/>
    </row>
    <row r="154" spans="2:12" ht="9.9499999999999993" customHeight="1">
      <c r="B154" s="306"/>
      <c r="C154" s="302"/>
      <c r="D154" s="29">
        <v>1400</v>
      </c>
      <c r="E154" s="29" t="s">
        <v>12</v>
      </c>
      <c r="F154" s="27">
        <v>0.111</v>
      </c>
      <c r="G154" s="27">
        <f>PRZYGODY!Q50</f>
        <v>0.2</v>
      </c>
      <c r="H154" s="27">
        <f t="shared" si="7"/>
        <v>31.080000000000002</v>
      </c>
      <c r="I154" s="50">
        <f>'baza dropów'!D154*'baza dropów'!G154</f>
        <v>280</v>
      </c>
      <c r="J154" s="39"/>
      <c r="K154" s="38"/>
      <c r="L154" s="38"/>
    </row>
    <row r="155" spans="2:12" ht="9.9499999999999993" customHeight="1">
      <c r="B155" s="306"/>
      <c r="C155" s="302"/>
      <c r="D155" s="29">
        <v>800</v>
      </c>
      <c r="E155" s="29" t="s">
        <v>1</v>
      </c>
      <c r="F155" s="27">
        <v>0.222</v>
      </c>
      <c r="G155" s="27">
        <f>PRZYGODY!Q49</f>
        <v>1.2</v>
      </c>
      <c r="H155" s="27">
        <f t="shared" si="7"/>
        <v>213.11999999999998</v>
      </c>
      <c r="I155" s="50">
        <f>'baza dropów'!D155*'baza dropów'!G155</f>
        <v>960</v>
      </c>
      <c r="J155" s="39"/>
      <c r="K155" s="38"/>
      <c r="L155" s="38"/>
    </row>
    <row r="156" spans="2:12" ht="9.9499999999999993" customHeight="1">
      <c r="B156" s="306"/>
      <c r="C156" s="302"/>
      <c r="D156" s="29">
        <v>900</v>
      </c>
      <c r="E156" s="29" t="s">
        <v>1</v>
      </c>
      <c r="F156" s="27">
        <v>0.111</v>
      </c>
      <c r="G156" s="27">
        <f>PRZYGODY!Q49</f>
        <v>1.2</v>
      </c>
      <c r="H156" s="27">
        <f t="shared" si="7"/>
        <v>119.88</v>
      </c>
      <c r="I156" s="50">
        <f>'baza dropów'!D156*'baza dropów'!G156</f>
        <v>1080</v>
      </c>
      <c r="J156" s="39"/>
      <c r="K156" s="38"/>
      <c r="L156" s="38"/>
    </row>
    <row r="157" spans="2:12" ht="9.9499999999999993" customHeight="1">
      <c r="B157" s="306"/>
      <c r="C157" s="302"/>
      <c r="D157" s="29">
        <v>400</v>
      </c>
      <c r="E157" s="29" t="s">
        <v>65</v>
      </c>
      <c r="F157" s="27">
        <v>0.222</v>
      </c>
      <c r="G157" s="27">
        <f>PRZYGODY!Q52</f>
        <v>0.2</v>
      </c>
      <c r="H157" s="27">
        <f t="shared" si="7"/>
        <v>17.760000000000002</v>
      </c>
      <c r="I157" s="50">
        <f>'baza dropów'!D157*'baza dropów'!G157</f>
        <v>80</v>
      </c>
      <c r="J157" s="39"/>
      <c r="K157" s="38"/>
      <c r="L157" s="38"/>
    </row>
    <row r="158" spans="2:12" ht="9.9499999999999993" customHeight="1">
      <c r="B158" s="306"/>
      <c r="C158" s="302"/>
      <c r="D158" s="29">
        <v>500</v>
      </c>
      <c r="E158" s="29" t="s">
        <v>65</v>
      </c>
      <c r="F158" s="27">
        <v>0.111</v>
      </c>
      <c r="G158" s="27">
        <f>PRZYGODY!Q52</f>
        <v>0.2</v>
      </c>
      <c r="H158" s="27">
        <f t="shared" si="7"/>
        <v>11.100000000000001</v>
      </c>
      <c r="I158" s="50">
        <f>'baza dropów'!D158*'baza dropów'!G158</f>
        <v>100</v>
      </c>
      <c r="J158" s="40"/>
      <c r="K158" s="38"/>
      <c r="L158" s="38"/>
    </row>
    <row r="159" spans="2:12" ht="9.9499999999999993" customHeight="1">
      <c r="B159" s="306"/>
      <c r="C159" s="302"/>
      <c r="D159" s="7"/>
      <c r="E159" s="7"/>
      <c r="F159" s="31">
        <f>SUM(F153:F158)</f>
        <v>0.999</v>
      </c>
      <c r="G159" s="31"/>
      <c r="H159" s="31">
        <f>SUM(H153:H158)</f>
        <v>446.21999999999997</v>
      </c>
      <c r="I159" s="53"/>
      <c r="J159" s="40"/>
      <c r="K159" s="38"/>
      <c r="L159" s="38"/>
    </row>
    <row r="160" spans="2:12" ht="9.9499999999999993" customHeight="1">
      <c r="B160" s="306"/>
      <c r="C160" s="302" t="s">
        <v>155</v>
      </c>
      <c r="D160" s="29">
        <v>1700</v>
      </c>
      <c r="E160" s="29" t="s">
        <v>21</v>
      </c>
      <c r="F160" s="27">
        <v>0.25</v>
      </c>
      <c r="G160" s="27">
        <f>PRZYGODY!Q43</f>
        <v>0.14000000000000001</v>
      </c>
      <c r="H160" s="27">
        <f>D160*F160*G160</f>
        <v>59.500000000000007</v>
      </c>
      <c r="I160" s="50">
        <f>'baza dropów'!D160*'baza dropów'!G160</f>
        <v>238.00000000000003</v>
      </c>
      <c r="J160" s="41"/>
      <c r="K160" s="38"/>
      <c r="L160" s="38"/>
    </row>
    <row r="161" spans="2:12" ht="9.9499999999999993" customHeight="1">
      <c r="B161" s="306"/>
      <c r="C161" s="302"/>
      <c r="D161" s="29">
        <v>2000</v>
      </c>
      <c r="E161" s="29" t="s">
        <v>19</v>
      </c>
      <c r="F161" s="27">
        <v>0.25</v>
      </c>
      <c r="G161" s="27">
        <f>PRZYGODY!Q41</f>
        <v>3.5000000000000003E-2</v>
      </c>
      <c r="H161" s="27">
        <f>D161*F161*G161</f>
        <v>17.5</v>
      </c>
      <c r="I161" s="50">
        <f>'baza dropów'!D161*'baza dropów'!G161</f>
        <v>70</v>
      </c>
      <c r="J161" s="39"/>
      <c r="K161" s="38"/>
      <c r="L161" s="38"/>
    </row>
    <row r="162" spans="2:12" ht="9.9499999999999993" customHeight="1">
      <c r="B162" s="306"/>
      <c r="C162" s="302"/>
      <c r="D162" s="29">
        <v>1700</v>
      </c>
      <c r="E162" s="29" t="s">
        <v>22</v>
      </c>
      <c r="F162" s="27">
        <v>0.25</v>
      </c>
      <c r="G162" s="27">
        <f>PRZYGODY!Q44</f>
        <v>0.02</v>
      </c>
      <c r="H162" s="27">
        <f>D162*F162*G162</f>
        <v>8.5</v>
      </c>
      <c r="I162" s="50">
        <f>'baza dropów'!D162*'baza dropów'!G162</f>
        <v>34</v>
      </c>
      <c r="J162" s="39"/>
      <c r="K162" s="38"/>
      <c r="L162" s="38"/>
    </row>
    <row r="163" spans="2:12" ht="9.9499999999999993" customHeight="1">
      <c r="B163" s="306"/>
      <c r="C163" s="302"/>
      <c r="D163" s="29">
        <v>1000</v>
      </c>
      <c r="E163" s="29" t="s">
        <v>5</v>
      </c>
      <c r="F163" s="27">
        <v>0.25</v>
      </c>
      <c r="G163" s="27">
        <f>PRZYGODY!Q42</f>
        <v>0.35</v>
      </c>
      <c r="H163" s="27">
        <f>D163*F163*G163</f>
        <v>87.5</v>
      </c>
      <c r="I163" s="50">
        <f>'baza dropów'!D163*'baza dropów'!G163</f>
        <v>350</v>
      </c>
      <c r="J163" s="39"/>
      <c r="K163" s="38"/>
      <c r="L163" s="38"/>
    </row>
    <row r="164" spans="2:12" ht="9.9499999999999993" customHeight="1">
      <c r="B164" s="306"/>
      <c r="C164" s="302"/>
      <c r="D164" s="7"/>
      <c r="E164" s="7"/>
      <c r="F164" s="31">
        <f>SUM(F160:F163)</f>
        <v>1</v>
      </c>
      <c r="G164" s="31"/>
      <c r="H164" s="31">
        <f>SUM(H160:H163)</f>
        <v>173</v>
      </c>
      <c r="I164" s="53"/>
      <c r="J164" s="39"/>
      <c r="K164" s="38"/>
      <c r="L164" s="38"/>
    </row>
    <row r="165" spans="2:12" ht="9.9499999999999993" customHeight="1">
      <c r="B165" s="306"/>
      <c r="C165" s="302">
        <v>4</v>
      </c>
      <c r="D165" s="29">
        <v>1100</v>
      </c>
      <c r="E165" s="29" t="s">
        <v>66</v>
      </c>
      <c r="F165" s="27">
        <v>0.5</v>
      </c>
      <c r="G165" s="27">
        <f>PRZYGODY!Q54</f>
        <v>1.4999999999999999E-2</v>
      </c>
      <c r="H165" s="27">
        <f>D165*F165*G165</f>
        <v>8.25</v>
      </c>
      <c r="I165" s="50">
        <f>'baza dropów'!D165*'baza dropów'!G165</f>
        <v>16.5</v>
      </c>
      <c r="J165" s="39"/>
      <c r="K165" s="38"/>
      <c r="L165" s="38"/>
    </row>
    <row r="166" spans="2:12" ht="9.9499999999999993" customHeight="1">
      <c r="B166" s="306"/>
      <c r="C166" s="302"/>
      <c r="D166" s="29">
        <v>1100</v>
      </c>
      <c r="E166" s="29" t="s">
        <v>4</v>
      </c>
      <c r="F166" s="27">
        <v>0.5</v>
      </c>
      <c r="G166" s="27">
        <f>PRZYGODY!Q53</f>
        <v>2.5000000000000001E-2</v>
      </c>
      <c r="H166" s="27">
        <f>D166*F166*G166</f>
        <v>13.75</v>
      </c>
      <c r="I166" s="50">
        <f>'baza dropów'!D166*'baza dropów'!G166</f>
        <v>27.5</v>
      </c>
      <c r="J166" s="39"/>
      <c r="K166" s="38"/>
      <c r="L166" s="38"/>
    </row>
    <row r="167" spans="2:12" ht="9.9499999999999993" customHeight="1">
      <c r="B167" s="306"/>
      <c r="C167" s="302"/>
      <c r="D167" s="7"/>
      <c r="E167" s="7"/>
      <c r="F167" s="31">
        <f>SUM(F165:F166)</f>
        <v>1</v>
      </c>
      <c r="G167" s="31"/>
      <c r="H167" s="31">
        <f>SUM(H165:H166)</f>
        <v>22</v>
      </c>
      <c r="I167" s="53"/>
      <c r="J167" s="39"/>
      <c r="K167" s="38"/>
      <c r="L167" s="38"/>
    </row>
    <row r="168" spans="2:12" ht="9.9499999999999993" customHeight="1">
      <c r="B168" s="306"/>
      <c r="C168" s="302">
        <v>5</v>
      </c>
      <c r="D168" s="29">
        <v>800</v>
      </c>
      <c r="E168" s="29" t="s">
        <v>6</v>
      </c>
      <c r="F168" s="27">
        <v>0.25</v>
      </c>
      <c r="G168" s="27">
        <f>PRZYGODY!Q55</f>
        <v>1.2E-2</v>
      </c>
      <c r="H168" s="27">
        <f>D168*F168*G168</f>
        <v>2.4</v>
      </c>
      <c r="I168" s="50">
        <f>'baza dropów'!D168*'baza dropów'!G168</f>
        <v>9.6</v>
      </c>
      <c r="J168" s="39"/>
      <c r="K168" s="38"/>
      <c r="L168" s="38"/>
    </row>
    <row r="169" spans="2:12" ht="9.9499999999999993" customHeight="1">
      <c r="B169" s="306"/>
      <c r="C169" s="302"/>
      <c r="D169" s="29">
        <v>600</v>
      </c>
      <c r="E169" s="29" t="s">
        <v>7</v>
      </c>
      <c r="F169" s="27">
        <v>0.25</v>
      </c>
      <c r="G169" s="27">
        <f>PRZYGODY!Q56</f>
        <v>1.7999999999999999E-2</v>
      </c>
      <c r="H169" s="27">
        <f>D169*F169*G169</f>
        <v>2.6999999999999997</v>
      </c>
      <c r="I169" s="50">
        <f>'baza dropów'!D169*'baza dropów'!G169</f>
        <v>10.799999999999999</v>
      </c>
      <c r="J169" s="39"/>
      <c r="K169" s="38"/>
      <c r="L169" s="38"/>
    </row>
    <row r="170" spans="2:12" ht="9.9499999999999993" customHeight="1">
      <c r="B170" s="306"/>
      <c r="C170" s="302"/>
      <c r="D170" s="29">
        <v>500</v>
      </c>
      <c r="E170" s="29" t="s">
        <v>8</v>
      </c>
      <c r="F170" s="27">
        <v>0.25</v>
      </c>
      <c r="G170" s="27">
        <f>PRZYGODY!Q57</f>
        <v>0.09</v>
      </c>
      <c r="H170" s="27">
        <f>D170*F170*G170</f>
        <v>11.25</v>
      </c>
      <c r="I170" s="50">
        <f>'baza dropów'!D170*'baza dropów'!G170</f>
        <v>45</v>
      </c>
      <c r="J170" s="39"/>
      <c r="K170" s="38"/>
      <c r="L170" s="38"/>
    </row>
    <row r="171" spans="2:12" ht="9.9499999999999993" customHeight="1">
      <c r="B171" s="306"/>
      <c r="C171" s="302"/>
      <c r="D171" s="29">
        <v>500</v>
      </c>
      <c r="E171" s="29" t="s">
        <v>9</v>
      </c>
      <c r="F171" s="27">
        <v>0.25</v>
      </c>
      <c r="G171" s="27">
        <f>PRZYGODY!Q48</f>
        <v>0.45</v>
      </c>
      <c r="H171" s="27">
        <f>D171*F171*G171</f>
        <v>56.25</v>
      </c>
      <c r="I171" s="50">
        <f>'baza dropów'!D171*'baza dropów'!G171</f>
        <v>225</v>
      </c>
      <c r="J171" s="39"/>
      <c r="K171" s="38"/>
      <c r="L171" s="38"/>
    </row>
    <row r="172" spans="2:12" ht="9.9499999999999993" customHeight="1">
      <c r="B172" s="306"/>
      <c r="C172" s="302"/>
      <c r="D172" s="7"/>
      <c r="E172" s="7"/>
      <c r="F172" s="31">
        <f>SUM(F168:F171)</f>
        <v>1</v>
      </c>
      <c r="G172" s="31"/>
      <c r="H172" s="31">
        <f>SUM(H168:H171)</f>
        <v>72.599999999999994</v>
      </c>
      <c r="I172" s="53"/>
      <c r="J172" s="39"/>
      <c r="K172" s="38"/>
      <c r="L172" s="38"/>
    </row>
    <row r="173" spans="2:12" ht="9.9499999999999993" customHeight="1">
      <c r="B173" s="306"/>
      <c r="C173" s="302">
        <v>6</v>
      </c>
      <c r="D173" s="29">
        <v>2000</v>
      </c>
      <c r="E173" s="29" t="s">
        <v>28</v>
      </c>
      <c r="F173" s="27">
        <v>0.20799999999999999</v>
      </c>
      <c r="G173" s="27">
        <f>PRZYGODY!V39</f>
        <v>0.2</v>
      </c>
      <c r="H173" s="27">
        <f t="shared" ref="H173:H179" si="8">D173*F173*G173</f>
        <v>83.2</v>
      </c>
      <c r="I173" s="50">
        <f>'baza dropów'!D173*'baza dropów'!G173</f>
        <v>400</v>
      </c>
      <c r="J173" s="39"/>
      <c r="K173" s="38"/>
      <c r="L173" s="38"/>
    </row>
    <row r="174" spans="2:12" ht="9.9499999999999993" customHeight="1">
      <c r="B174" s="306"/>
      <c r="C174" s="302"/>
      <c r="D174" s="29">
        <v>1800</v>
      </c>
      <c r="E174" s="29" t="s">
        <v>10</v>
      </c>
      <c r="F174" s="27">
        <v>0.20799999999999999</v>
      </c>
      <c r="G174" s="27">
        <f>PRZYGODY!V43</f>
        <v>0.02</v>
      </c>
      <c r="H174" s="27">
        <f t="shared" si="8"/>
        <v>7.4879999999999995</v>
      </c>
      <c r="I174" s="50">
        <f>'baza dropów'!D174*'baza dropów'!G174</f>
        <v>36</v>
      </c>
      <c r="J174" s="39"/>
      <c r="K174" s="38"/>
      <c r="L174" s="38"/>
    </row>
    <row r="175" spans="2:12" ht="9.9499999999999993" customHeight="1">
      <c r="B175" s="306"/>
      <c r="C175" s="302"/>
      <c r="D175" s="29">
        <v>500</v>
      </c>
      <c r="E175" s="29" t="s">
        <v>11</v>
      </c>
      <c r="F175" s="27">
        <v>0.156</v>
      </c>
      <c r="G175" s="27">
        <f>PRZYGODY!V40</f>
        <v>0.9</v>
      </c>
      <c r="H175" s="27">
        <f t="shared" si="8"/>
        <v>70.2</v>
      </c>
      <c r="I175" s="50">
        <f>'baza dropów'!D175*'baza dropów'!G175</f>
        <v>450</v>
      </c>
      <c r="J175" s="39"/>
      <c r="K175" s="38"/>
      <c r="L175" s="38"/>
    </row>
    <row r="176" spans="2:12" ht="9.9499999999999993" customHeight="1">
      <c r="B176" s="306"/>
      <c r="C176" s="302"/>
      <c r="D176" s="29">
        <v>1</v>
      </c>
      <c r="E176" s="8" t="s">
        <v>108</v>
      </c>
      <c r="F176" s="27">
        <v>4.2000000000000003E-2</v>
      </c>
      <c r="G176" s="27">
        <f>PRZYGODY!K44</f>
        <v>50</v>
      </c>
      <c r="H176" s="27">
        <f t="shared" si="8"/>
        <v>2.1</v>
      </c>
      <c r="I176" s="50">
        <f>'baza dropów'!D176*'baza dropów'!G176</f>
        <v>50</v>
      </c>
      <c r="J176" s="39"/>
      <c r="K176" s="38"/>
      <c r="L176" s="38"/>
    </row>
    <row r="177" spans="2:12" ht="9.9499999999999993" customHeight="1">
      <c r="B177" s="306"/>
      <c r="C177" s="302"/>
      <c r="D177" s="29">
        <v>1</v>
      </c>
      <c r="E177" s="8" t="s">
        <v>76</v>
      </c>
      <c r="F177" s="27">
        <v>2.1000000000000001E-2</v>
      </c>
      <c r="G177" s="27">
        <f>PRZYGODY!K47</f>
        <v>50</v>
      </c>
      <c r="H177" s="27">
        <f t="shared" si="8"/>
        <v>1.05</v>
      </c>
      <c r="I177" s="50">
        <f>'baza dropów'!D177*'baza dropów'!G177</f>
        <v>50</v>
      </c>
      <c r="J177" s="39"/>
      <c r="K177" s="38"/>
      <c r="L177" s="38"/>
    </row>
    <row r="178" spans="2:12" ht="9.9499999999999993" customHeight="1">
      <c r="B178" s="306"/>
      <c r="C178" s="302"/>
      <c r="D178" s="29">
        <v>150</v>
      </c>
      <c r="E178" s="29" t="s">
        <v>67</v>
      </c>
      <c r="F178" s="27">
        <v>0.20799999999999999</v>
      </c>
      <c r="G178" s="27">
        <v>1</v>
      </c>
      <c r="H178" s="27">
        <f t="shared" si="8"/>
        <v>31.2</v>
      </c>
      <c r="I178" s="50">
        <f>'baza dropów'!D178*'baza dropów'!G178</f>
        <v>150</v>
      </c>
      <c r="J178" s="39"/>
      <c r="K178" s="38"/>
      <c r="L178" s="38"/>
    </row>
    <row r="179" spans="2:12" ht="9.9499999999999993" customHeight="1">
      <c r="B179" s="306"/>
      <c r="C179" s="302"/>
      <c r="D179" s="29">
        <v>300</v>
      </c>
      <c r="E179" s="29" t="s">
        <v>67</v>
      </c>
      <c r="F179" s="27">
        <v>0.156</v>
      </c>
      <c r="G179" s="27">
        <v>1</v>
      </c>
      <c r="H179" s="27">
        <f t="shared" si="8"/>
        <v>46.8</v>
      </c>
      <c r="I179" s="50">
        <f>'baza dropów'!D179*'baza dropów'!G179</f>
        <v>300</v>
      </c>
      <c r="J179" s="39"/>
      <c r="K179" s="38"/>
      <c r="L179" s="38"/>
    </row>
    <row r="180" spans="2:12" ht="9.9499999999999993" customHeight="1" thickBot="1">
      <c r="B180" s="307"/>
      <c r="C180" s="303"/>
      <c r="D180" s="9"/>
      <c r="E180" s="9"/>
      <c r="F180" s="32">
        <f>SUM(F173:F179)</f>
        <v>0.999</v>
      </c>
      <c r="G180" s="32"/>
      <c r="H180" s="32">
        <f>SUM(H173:H179)</f>
        <v>242.03800000000001</v>
      </c>
      <c r="I180" s="54"/>
      <c r="J180" s="39"/>
      <c r="K180" s="38"/>
      <c r="L180" s="38"/>
    </row>
    <row r="181" spans="2:12" ht="9.9499999999999993" customHeight="1">
      <c r="B181" s="308" t="s">
        <v>70</v>
      </c>
      <c r="C181" s="304">
        <v>1</v>
      </c>
      <c r="D181" s="28">
        <v>1100</v>
      </c>
      <c r="E181" s="28" t="s">
        <v>12</v>
      </c>
      <c r="F181" s="26">
        <v>0.222</v>
      </c>
      <c r="G181" s="26">
        <f>PRZYGODY!Q50</f>
        <v>0.2</v>
      </c>
      <c r="H181" s="26">
        <f t="shared" ref="H181:H186" si="9">D181*F181*G181</f>
        <v>48.84</v>
      </c>
      <c r="I181" s="49">
        <f>'baza dropów'!D181*'baza dropów'!G181</f>
        <v>220</v>
      </c>
      <c r="J181" s="39"/>
      <c r="K181" s="38"/>
      <c r="L181" s="38"/>
    </row>
    <row r="182" spans="2:12" ht="9.9499999999999993" customHeight="1">
      <c r="B182" s="309"/>
      <c r="C182" s="302"/>
      <c r="D182" s="29">
        <v>1300</v>
      </c>
      <c r="E182" s="29" t="s">
        <v>12</v>
      </c>
      <c r="F182" s="27">
        <v>0.111</v>
      </c>
      <c r="G182" s="27">
        <f>PRZYGODY!Q50</f>
        <v>0.2</v>
      </c>
      <c r="H182" s="27">
        <f t="shared" si="9"/>
        <v>28.860000000000003</v>
      </c>
      <c r="I182" s="50">
        <f>'baza dropów'!D182*'baza dropów'!G182</f>
        <v>260</v>
      </c>
      <c r="J182" s="39"/>
      <c r="K182" s="38"/>
      <c r="L182" s="38"/>
    </row>
    <row r="183" spans="2:12" ht="9.9499999999999993" customHeight="1">
      <c r="B183" s="309"/>
      <c r="C183" s="302"/>
      <c r="D183" s="29">
        <v>600</v>
      </c>
      <c r="E183" s="29" t="s">
        <v>1</v>
      </c>
      <c r="F183" s="27">
        <v>0.222</v>
      </c>
      <c r="G183" s="27">
        <f>PRZYGODY!Q49</f>
        <v>1.2</v>
      </c>
      <c r="H183" s="27">
        <f t="shared" si="9"/>
        <v>159.83999999999997</v>
      </c>
      <c r="I183" s="50">
        <f>'baza dropów'!D183*'baza dropów'!G183</f>
        <v>720</v>
      </c>
      <c r="J183" s="39"/>
      <c r="K183" s="38"/>
      <c r="L183" s="38"/>
    </row>
    <row r="184" spans="2:12" ht="9.9499999999999993" customHeight="1">
      <c r="B184" s="309"/>
      <c r="C184" s="302"/>
      <c r="D184" s="29">
        <v>700</v>
      </c>
      <c r="E184" s="29" t="s">
        <v>1</v>
      </c>
      <c r="F184" s="27">
        <v>0.111</v>
      </c>
      <c r="G184" s="27">
        <f>PRZYGODY!Q49</f>
        <v>1.2</v>
      </c>
      <c r="H184" s="27">
        <f t="shared" si="9"/>
        <v>93.24</v>
      </c>
      <c r="I184" s="50">
        <f>'baza dropów'!D184*'baza dropów'!G184</f>
        <v>840</v>
      </c>
      <c r="J184" s="39"/>
      <c r="K184" s="38"/>
      <c r="L184" s="38"/>
    </row>
    <row r="185" spans="2:12" ht="9.9499999999999993" customHeight="1">
      <c r="B185" s="309"/>
      <c r="C185" s="302"/>
      <c r="D185" s="29">
        <v>300</v>
      </c>
      <c r="E185" s="29" t="s">
        <v>71</v>
      </c>
      <c r="F185" s="27">
        <v>0.222</v>
      </c>
      <c r="G185" s="27">
        <f>PRZYGODY!Q52</f>
        <v>0.2</v>
      </c>
      <c r="H185" s="27">
        <f t="shared" si="9"/>
        <v>13.32</v>
      </c>
      <c r="I185" s="50">
        <f>'baza dropów'!D185*'baza dropów'!G185</f>
        <v>60</v>
      </c>
      <c r="J185" s="39"/>
      <c r="K185" s="38"/>
      <c r="L185" s="38"/>
    </row>
    <row r="186" spans="2:12" ht="9.9499999999999993" customHeight="1">
      <c r="B186" s="309"/>
      <c r="C186" s="302"/>
      <c r="D186" s="29">
        <v>400</v>
      </c>
      <c r="E186" s="29" t="s">
        <v>71</v>
      </c>
      <c r="F186" s="27">
        <v>0.111</v>
      </c>
      <c r="G186" s="27">
        <f>PRZYGODY!Q52</f>
        <v>0.2</v>
      </c>
      <c r="H186" s="27">
        <f t="shared" si="9"/>
        <v>8.8800000000000008</v>
      </c>
      <c r="I186" s="50">
        <f>'baza dropów'!D186*'baza dropów'!G186</f>
        <v>80</v>
      </c>
      <c r="J186" s="39"/>
      <c r="K186" s="38"/>
      <c r="L186" s="38"/>
    </row>
    <row r="187" spans="2:12" ht="9.9499999999999993" customHeight="1">
      <c r="B187" s="309"/>
      <c r="C187" s="302"/>
      <c r="D187" s="7"/>
      <c r="E187" s="7"/>
      <c r="F187" s="31">
        <f>SUM(F181:F186)</f>
        <v>0.999</v>
      </c>
      <c r="G187" s="31"/>
      <c r="H187" s="31">
        <f>SUM(H181:H186)</f>
        <v>352.97999999999996</v>
      </c>
      <c r="I187" s="53"/>
      <c r="J187" s="39"/>
      <c r="K187" s="38"/>
      <c r="L187" s="38"/>
    </row>
    <row r="188" spans="2:12" ht="9.9499999999999993" customHeight="1">
      <c r="B188" s="309"/>
      <c r="C188" s="302" t="s">
        <v>155</v>
      </c>
      <c r="D188" s="29">
        <v>1600</v>
      </c>
      <c r="E188" s="29" t="s">
        <v>21</v>
      </c>
      <c r="F188" s="27">
        <v>0.25</v>
      </c>
      <c r="G188" s="27">
        <f>PRZYGODY!Q43</f>
        <v>0.14000000000000001</v>
      </c>
      <c r="H188" s="27">
        <f>D188*F188*G188</f>
        <v>56.000000000000007</v>
      </c>
      <c r="I188" s="50">
        <f>'baza dropów'!D188*'baza dropów'!G188</f>
        <v>224.00000000000003</v>
      </c>
      <c r="J188" s="39"/>
      <c r="K188" s="38"/>
      <c r="L188" s="38"/>
    </row>
    <row r="189" spans="2:12" ht="9.9499999999999993" customHeight="1">
      <c r="B189" s="309"/>
      <c r="C189" s="302"/>
      <c r="D189" s="29">
        <v>1800</v>
      </c>
      <c r="E189" s="29" t="s">
        <v>19</v>
      </c>
      <c r="F189" s="27">
        <v>0.25</v>
      </c>
      <c r="G189" s="27">
        <f>PRZYGODY!Q41</f>
        <v>3.5000000000000003E-2</v>
      </c>
      <c r="H189" s="27">
        <f>D189*F189*G189</f>
        <v>15.750000000000002</v>
      </c>
      <c r="I189" s="50">
        <f>'baza dropów'!D189*'baza dropów'!G189</f>
        <v>63.000000000000007</v>
      </c>
      <c r="J189" s="39"/>
      <c r="K189" s="38"/>
      <c r="L189" s="38"/>
    </row>
    <row r="190" spans="2:12" ht="9.9499999999999993" customHeight="1">
      <c r="B190" s="309"/>
      <c r="C190" s="302"/>
      <c r="D190" s="29">
        <v>1600</v>
      </c>
      <c r="E190" s="29" t="s">
        <v>22</v>
      </c>
      <c r="F190" s="27">
        <v>0.25</v>
      </c>
      <c r="G190" s="27">
        <f>PRZYGODY!Q44</f>
        <v>0.02</v>
      </c>
      <c r="H190" s="27">
        <f>D190*F190*G190</f>
        <v>8</v>
      </c>
      <c r="I190" s="50">
        <f>'baza dropów'!D190*'baza dropów'!G190</f>
        <v>32</v>
      </c>
      <c r="J190" s="40"/>
      <c r="K190" s="38"/>
      <c r="L190" s="38"/>
    </row>
    <row r="191" spans="2:12" ht="9.9499999999999993" customHeight="1">
      <c r="B191" s="309"/>
      <c r="C191" s="302"/>
      <c r="D191" s="29">
        <v>800</v>
      </c>
      <c r="E191" s="29" t="s">
        <v>5</v>
      </c>
      <c r="F191" s="27">
        <v>0.25</v>
      </c>
      <c r="G191" s="27">
        <f>PRZYGODY!Q42</f>
        <v>0.35</v>
      </c>
      <c r="H191" s="27">
        <f>D191*F191*G191</f>
        <v>70</v>
      </c>
      <c r="I191" s="50">
        <f>'baza dropów'!D191*'baza dropów'!G191</f>
        <v>280</v>
      </c>
      <c r="J191" s="40"/>
      <c r="K191" s="38"/>
      <c r="L191" s="38"/>
    </row>
    <row r="192" spans="2:12" ht="9.9499999999999993" customHeight="1">
      <c r="B192" s="309"/>
      <c r="C192" s="302"/>
      <c r="D192" s="7"/>
      <c r="E192" s="7"/>
      <c r="F192" s="31">
        <f>SUM(F188:F191)</f>
        <v>1</v>
      </c>
      <c r="G192" s="31"/>
      <c r="H192" s="31">
        <f>SUM(H188:H191)</f>
        <v>149.75</v>
      </c>
      <c r="I192" s="53"/>
      <c r="J192" s="41"/>
      <c r="K192" s="38"/>
      <c r="L192" s="38"/>
    </row>
    <row r="193" spans="2:12" ht="9.9499999999999993" customHeight="1">
      <c r="B193" s="309"/>
      <c r="C193" s="302">
        <v>4</v>
      </c>
      <c r="D193" s="29">
        <v>1000</v>
      </c>
      <c r="E193" s="29" t="s">
        <v>66</v>
      </c>
      <c r="F193" s="27">
        <v>0.5</v>
      </c>
      <c r="G193" s="27">
        <f>PRZYGODY!Q54</f>
        <v>1.4999999999999999E-2</v>
      </c>
      <c r="H193" s="27">
        <f>D193*F193*G193</f>
        <v>7.5</v>
      </c>
      <c r="I193" s="50">
        <f>'baza dropów'!D193*'baza dropów'!G193</f>
        <v>15</v>
      </c>
      <c r="J193" s="39"/>
      <c r="K193" s="38"/>
      <c r="L193" s="38"/>
    </row>
    <row r="194" spans="2:12" ht="9.9499999999999993" customHeight="1">
      <c r="B194" s="309"/>
      <c r="C194" s="302"/>
      <c r="D194" s="29">
        <v>1000</v>
      </c>
      <c r="E194" s="29" t="s">
        <v>4</v>
      </c>
      <c r="F194" s="27">
        <v>0.5</v>
      </c>
      <c r="G194" s="27">
        <f>PRZYGODY!Q53</f>
        <v>2.5000000000000001E-2</v>
      </c>
      <c r="H194" s="27">
        <f>D194*F194*G194</f>
        <v>12.5</v>
      </c>
      <c r="I194" s="50">
        <f>'baza dropów'!D194*'baza dropów'!G194</f>
        <v>25</v>
      </c>
      <c r="J194" s="39"/>
      <c r="K194" s="38"/>
      <c r="L194" s="38"/>
    </row>
    <row r="195" spans="2:12" ht="9.9499999999999993" customHeight="1">
      <c r="B195" s="309"/>
      <c r="C195" s="302"/>
      <c r="D195" s="7"/>
      <c r="E195" s="7"/>
      <c r="F195" s="31">
        <f>SUM(F193:F194)</f>
        <v>1</v>
      </c>
      <c r="G195" s="31"/>
      <c r="H195" s="31">
        <f>SUM(H193:H194)</f>
        <v>20</v>
      </c>
      <c r="I195" s="53"/>
      <c r="J195" s="39"/>
      <c r="K195" s="38"/>
      <c r="L195" s="38"/>
    </row>
    <row r="196" spans="2:12" ht="9.9499999999999993" customHeight="1">
      <c r="B196" s="309"/>
      <c r="C196" s="302">
        <v>5</v>
      </c>
      <c r="D196" s="29">
        <v>700</v>
      </c>
      <c r="E196" s="29" t="s">
        <v>6</v>
      </c>
      <c r="F196" s="27">
        <v>0.25</v>
      </c>
      <c r="G196" s="27">
        <f>PRZYGODY!Q55</f>
        <v>1.2E-2</v>
      </c>
      <c r="H196" s="27">
        <f>D196*F196*G196</f>
        <v>2.1</v>
      </c>
      <c r="I196" s="50">
        <f>'baza dropów'!D196*'baza dropów'!G196</f>
        <v>8.4</v>
      </c>
      <c r="J196" s="39"/>
      <c r="K196" s="38"/>
      <c r="L196" s="38"/>
    </row>
    <row r="197" spans="2:12" ht="9.9499999999999993" customHeight="1">
      <c r="B197" s="309"/>
      <c r="C197" s="302"/>
      <c r="D197" s="29">
        <v>500</v>
      </c>
      <c r="E197" s="29" t="s">
        <v>7</v>
      </c>
      <c r="F197" s="27">
        <v>0.25</v>
      </c>
      <c r="G197" s="27">
        <f>PRZYGODY!Q56</f>
        <v>1.7999999999999999E-2</v>
      </c>
      <c r="H197" s="27">
        <f>D197*F197*G197</f>
        <v>2.25</v>
      </c>
      <c r="I197" s="50">
        <f>'baza dropów'!D197*'baza dropów'!G197</f>
        <v>9</v>
      </c>
      <c r="J197" s="39"/>
      <c r="K197" s="38"/>
      <c r="L197" s="38"/>
    </row>
    <row r="198" spans="2:12" ht="9.9499999999999993" customHeight="1">
      <c r="B198" s="309"/>
      <c r="C198" s="302"/>
      <c r="D198" s="29">
        <v>400</v>
      </c>
      <c r="E198" s="29" t="s">
        <v>8</v>
      </c>
      <c r="F198" s="27">
        <v>0.25</v>
      </c>
      <c r="G198" s="27">
        <f>PRZYGODY!Q57</f>
        <v>0.09</v>
      </c>
      <c r="H198" s="27">
        <f>D198*F198*G198</f>
        <v>9</v>
      </c>
      <c r="I198" s="50">
        <f>'baza dropów'!D198*'baza dropów'!G198</f>
        <v>36</v>
      </c>
      <c r="J198" s="39"/>
      <c r="K198" s="38"/>
      <c r="L198" s="38"/>
    </row>
    <row r="199" spans="2:12" ht="9.9499999999999993" customHeight="1">
      <c r="B199" s="309"/>
      <c r="C199" s="302"/>
      <c r="D199" s="29">
        <v>400</v>
      </c>
      <c r="E199" s="29" t="s">
        <v>9</v>
      </c>
      <c r="F199" s="27">
        <v>0.25</v>
      </c>
      <c r="G199" s="27">
        <f>PRZYGODY!Q48</f>
        <v>0.45</v>
      </c>
      <c r="H199" s="27">
        <f>D199*F199*G199</f>
        <v>45</v>
      </c>
      <c r="I199" s="50">
        <f>'baza dropów'!D199*'baza dropów'!G199</f>
        <v>180</v>
      </c>
      <c r="J199" s="39"/>
      <c r="K199" s="38"/>
      <c r="L199" s="38"/>
    </row>
    <row r="200" spans="2:12" ht="9.9499999999999993" customHeight="1">
      <c r="B200" s="309"/>
      <c r="C200" s="302"/>
      <c r="D200" s="7"/>
      <c r="E200" s="7"/>
      <c r="F200" s="31">
        <f>SUM(F196:F199)</f>
        <v>1</v>
      </c>
      <c r="G200" s="31"/>
      <c r="H200" s="31">
        <f>SUM(H196:H199)</f>
        <v>58.35</v>
      </c>
      <c r="I200" s="53"/>
      <c r="J200" s="39"/>
      <c r="K200" s="38"/>
      <c r="L200" s="38"/>
    </row>
    <row r="201" spans="2:12" ht="9.9499999999999993" customHeight="1">
      <c r="B201" s="309"/>
      <c r="C201" s="302">
        <v>6</v>
      </c>
      <c r="D201" s="29">
        <v>1800</v>
      </c>
      <c r="E201" s="29" t="s">
        <v>10</v>
      </c>
      <c r="F201" s="27">
        <v>0.26300000000000001</v>
      </c>
      <c r="G201" s="27">
        <f>PRZYGODY!V43</f>
        <v>0.02</v>
      </c>
      <c r="H201" s="27">
        <f t="shared" ref="H201:H206" si="10">D201*F201*G201</f>
        <v>9.4680000000000017</v>
      </c>
      <c r="I201" s="50">
        <f>'baza dropów'!D201*'baza dropów'!G201</f>
        <v>36</v>
      </c>
      <c r="J201" s="39"/>
      <c r="K201" s="38"/>
      <c r="L201" s="38"/>
    </row>
    <row r="202" spans="2:12" ht="9.9499999999999993" customHeight="1">
      <c r="B202" s="309"/>
      <c r="C202" s="302"/>
      <c r="D202" s="29">
        <v>500</v>
      </c>
      <c r="E202" s="29" t="s">
        <v>11</v>
      </c>
      <c r="F202" s="27">
        <v>0.19700000000000001</v>
      </c>
      <c r="G202" s="27">
        <f>PRZYGODY!V40</f>
        <v>0.9</v>
      </c>
      <c r="H202" s="27">
        <f t="shared" si="10"/>
        <v>88.65</v>
      </c>
      <c r="I202" s="50">
        <f>'baza dropów'!D202*'baza dropów'!G202</f>
        <v>450</v>
      </c>
      <c r="J202" s="39"/>
      <c r="K202" s="38"/>
      <c r="L202" s="38"/>
    </row>
    <row r="203" spans="2:12" ht="9.9499999999999993" customHeight="1">
      <c r="B203" s="309"/>
      <c r="C203" s="302"/>
      <c r="D203" s="29">
        <v>1</v>
      </c>
      <c r="E203" s="8" t="s">
        <v>72</v>
      </c>
      <c r="F203" s="27">
        <v>2.5999999999999999E-2</v>
      </c>
      <c r="G203" s="27">
        <f>PRZYGODY!K42</f>
        <v>50</v>
      </c>
      <c r="H203" s="27">
        <f t="shared" si="10"/>
        <v>1.3</v>
      </c>
      <c r="I203" s="50">
        <f>'baza dropów'!D203*'baza dropów'!G203</f>
        <v>50</v>
      </c>
      <c r="J203" s="39"/>
      <c r="K203" s="38"/>
      <c r="L203" s="38"/>
    </row>
    <row r="204" spans="2:12" ht="9.9499999999999993" customHeight="1">
      <c r="B204" s="309"/>
      <c r="C204" s="302"/>
      <c r="D204" s="29">
        <v>1</v>
      </c>
      <c r="E204" s="8" t="s">
        <v>96</v>
      </c>
      <c r="F204" s="27">
        <v>5.2999999999999999E-2</v>
      </c>
      <c r="G204" s="27">
        <f>PRZYGODY!K45</f>
        <v>50</v>
      </c>
      <c r="H204" s="27">
        <f t="shared" si="10"/>
        <v>2.65</v>
      </c>
      <c r="I204" s="50">
        <f>'baza dropów'!D204*'baza dropów'!G204</f>
        <v>50</v>
      </c>
      <c r="J204" s="39"/>
      <c r="K204" s="38"/>
      <c r="L204" s="38"/>
    </row>
    <row r="205" spans="2:12" ht="9.9499999999999993" customHeight="1">
      <c r="B205" s="309"/>
      <c r="C205" s="302"/>
      <c r="D205" s="29">
        <v>150</v>
      </c>
      <c r="E205" s="29" t="s">
        <v>67</v>
      </c>
      <c r="F205" s="27">
        <v>0.26300000000000001</v>
      </c>
      <c r="G205" s="27">
        <v>1</v>
      </c>
      <c r="H205" s="27">
        <f t="shared" si="10"/>
        <v>39.450000000000003</v>
      </c>
      <c r="I205" s="50">
        <f>'baza dropów'!D205*'baza dropów'!G205</f>
        <v>150</v>
      </c>
      <c r="J205" s="39"/>
      <c r="K205" s="38"/>
      <c r="L205" s="38"/>
    </row>
    <row r="206" spans="2:12" ht="9.9499999999999993" customHeight="1">
      <c r="B206" s="309"/>
      <c r="C206" s="302"/>
      <c r="D206" s="29">
        <v>300</v>
      </c>
      <c r="E206" s="29" t="s">
        <v>67</v>
      </c>
      <c r="F206" s="27">
        <v>0.19700000000000001</v>
      </c>
      <c r="G206" s="27">
        <v>1</v>
      </c>
      <c r="H206" s="27">
        <f t="shared" si="10"/>
        <v>59.1</v>
      </c>
      <c r="I206" s="50">
        <f>'baza dropów'!D206*'baza dropów'!G206</f>
        <v>300</v>
      </c>
      <c r="J206" s="39"/>
      <c r="K206" s="38"/>
      <c r="L206" s="38"/>
    </row>
    <row r="207" spans="2:12" ht="9.9499999999999993" customHeight="1" thickBot="1">
      <c r="B207" s="310"/>
      <c r="C207" s="303"/>
      <c r="D207" s="9"/>
      <c r="E207" s="9"/>
      <c r="F207" s="32">
        <f>SUM(F201:F206)</f>
        <v>0.99900000000000011</v>
      </c>
      <c r="G207" s="32"/>
      <c r="H207" s="32">
        <f>SUM(H201:H206)</f>
        <v>200.61800000000002</v>
      </c>
      <c r="I207" s="54"/>
      <c r="J207" s="39"/>
      <c r="K207" s="38"/>
      <c r="L207" s="38"/>
    </row>
    <row r="208" spans="2:12" ht="9.9499999999999993" customHeight="1" thickBot="1">
      <c r="B208" s="311" t="s">
        <v>73</v>
      </c>
      <c r="C208" s="304">
        <v>1</v>
      </c>
      <c r="D208" s="28">
        <v>1000</v>
      </c>
      <c r="E208" s="28" t="s">
        <v>12</v>
      </c>
      <c r="F208" s="26">
        <v>0.222</v>
      </c>
      <c r="G208" s="26">
        <f>PRZYGODY!Q50</f>
        <v>0.2</v>
      </c>
      <c r="H208" s="26">
        <f t="shared" ref="H208:H213" si="11">D208*F208*G208</f>
        <v>44.400000000000006</v>
      </c>
      <c r="I208" s="49">
        <f>'baza dropów'!D208*'baza dropów'!G208</f>
        <v>200</v>
      </c>
      <c r="J208" s="39"/>
      <c r="K208" s="38"/>
      <c r="L208" s="38"/>
    </row>
    <row r="209" spans="2:12" ht="9.9499999999999993" customHeight="1" thickBot="1">
      <c r="B209" s="307"/>
      <c r="C209" s="302"/>
      <c r="D209" s="29">
        <v>1200</v>
      </c>
      <c r="E209" s="29" t="s">
        <v>12</v>
      </c>
      <c r="F209" s="27">
        <v>0.111</v>
      </c>
      <c r="G209" s="27">
        <f>PRZYGODY!Q50</f>
        <v>0.2</v>
      </c>
      <c r="H209" s="27">
        <f t="shared" si="11"/>
        <v>26.64</v>
      </c>
      <c r="I209" s="50">
        <f>'baza dropów'!D209*'baza dropów'!G209</f>
        <v>240</v>
      </c>
      <c r="J209" s="39"/>
      <c r="K209" s="38"/>
      <c r="L209" s="38"/>
    </row>
    <row r="210" spans="2:12" ht="9.9499999999999993" customHeight="1" thickBot="1">
      <c r="B210" s="307"/>
      <c r="C210" s="302"/>
      <c r="D210" s="29">
        <v>500</v>
      </c>
      <c r="E210" s="29" t="s">
        <v>1</v>
      </c>
      <c r="F210" s="27">
        <v>0.222</v>
      </c>
      <c r="G210" s="27">
        <f>PRZYGODY!Q49</f>
        <v>1.2</v>
      </c>
      <c r="H210" s="27">
        <f t="shared" si="11"/>
        <v>133.19999999999999</v>
      </c>
      <c r="I210" s="50">
        <f>'baza dropów'!D210*'baza dropów'!G210</f>
        <v>600</v>
      </c>
      <c r="J210" s="39"/>
      <c r="K210" s="38"/>
      <c r="L210" s="38"/>
    </row>
    <row r="211" spans="2:12" ht="9.9499999999999993" customHeight="1" thickBot="1">
      <c r="B211" s="307"/>
      <c r="C211" s="302"/>
      <c r="D211" s="29">
        <v>600</v>
      </c>
      <c r="E211" s="29" t="s">
        <v>1</v>
      </c>
      <c r="F211" s="27">
        <v>0.111</v>
      </c>
      <c r="G211" s="27">
        <f>PRZYGODY!Q49</f>
        <v>1.2</v>
      </c>
      <c r="H211" s="27">
        <f t="shared" si="11"/>
        <v>79.919999999999987</v>
      </c>
      <c r="I211" s="50">
        <f>'baza dropów'!D211*'baza dropów'!G211</f>
        <v>720</v>
      </c>
      <c r="J211" s="39"/>
      <c r="K211" s="38"/>
      <c r="L211" s="38"/>
    </row>
    <row r="212" spans="2:12" ht="9.9499999999999993" customHeight="1" thickBot="1">
      <c r="B212" s="307"/>
      <c r="C212" s="302"/>
      <c r="D212" s="29">
        <v>300</v>
      </c>
      <c r="E212" s="29" t="s">
        <v>65</v>
      </c>
      <c r="F212" s="27">
        <v>0.222</v>
      </c>
      <c r="G212" s="27">
        <f>PRZYGODY!Q52</f>
        <v>0.2</v>
      </c>
      <c r="H212" s="27">
        <f t="shared" si="11"/>
        <v>13.32</v>
      </c>
      <c r="I212" s="50">
        <f>'baza dropów'!D212*'baza dropów'!G212</f>
        <v>60</v>
      </c>
      <c r="J212" s="40"/>
      <c r="K212" s="38"/>
      <c r="L212" s="38"/>
    </row>
    <row r="213" spans="2:12" ht="9.9499999999999993" customHeight="1" thickBot="1">
      <c r="B213" s="307"/>
      <c r="C213" s="302"/>
      <c r="D213" s="29">
        <v>400</v>
      </c>
      <c r="E213" s="29" t="s">
        <v>65</v>
      </c>
      <c r="F213" s="27">
        <v>0.111</v>
      </c>
      <c r="G213" s="27">
        <f>PRZYGODY!Q52</f>
        <v>0.2</v>
      </c>
      <c r="H213" s="27">
        <f t="shared" si="11"/>
        <v>8.8800000000000008</v>
      </c>
      <c r="I213" s="50">
        <f>'baza dropów'!D213*'baza dropów'!G213</f>
        <v>80</v>
      </c>
      <c r="J213" s="40"/>
      <c r="K213" s="38"/>
      <c r="L213" s="38"/>
    </row>
    <row r="214" spans="2:12" ht="9.9499999999999993" customHeight="1" thickBot="1">
      <c r="B214" s="307"/>
      <c r="C214" s="302"/>
      <c r="D214" s="7"/>
      <c r="E214" s="7"/>
      <c r="F214" s="31">
        <f>SUM(F208:F213)</f>
        <v>0.999</v>
      </c>
      <c r="G214" s="31"/>
      <c r="H214" s="31">
        <f>SUM(H208:H213)</f>
        <v>306.35999999999996</v>
      </c>
      <c r="I214" s="53"/>
      <c r="J214" s="41"/>
      <c r="K214" s="38"/>
      <c r="L214" s="38"/>
    </row>
    <row r="215" spans="2:12" ht="9.9499999999999993" customHeight="1" thickBot="1">
      <c r="B215" s="307"/>
      <c r="C215" s="302" t="s">
        <v>155</v>
      </c>
      <c r="D215" s="29">
        <v>1500</v>
      </c>
      <c r="E215" s="29" t="s">
        <v>21</v>
      </c>
      <c r="F215" s="27">
        <v>0.25</v>
      </c>
      <c r="G215" s="27">
        <f>PRZYGODY!Q43</f>
        <v>0.14000000000000001</v>
      </c>
      <c r="H215" s="27">
        <f>D215*F215*G215</f>
        <v>52.500000000000007</v>
      </c>
      <c r="I215" s="50">
        <f>'baza dropów'!D215*'baza dropów'!G215</f>
        <v>210.00000000000003</v>
      </c>
      <c r="J215" s="39"/>
      <c r="K215" s="38"/>
      <c r="L215" s="38"/>
    </row>
    <row r="216" spans="2:12" ht="9.9499999999999993" customHeight="1" thickBot="1">
      <c r="B216" s="307"/>
      <c r="C216" s="302"/>
      <c r="D216" s="29">
        <v>1700</v>
      </c>
      <c r="E216" s="29" t="s">
        <v>19</v>
      </c>
      <c r="F216" s="27">
        <v>0.25</v>
      </c>
      <c r="G216" s="27">
        <f>PRZYGODY!Q41</f>
        <v>3.5000000000000003E-2</v>
      </c>
      <c r="H216" s="27">
        <f>D216*F216*G216</f>
        <v>14.875000000000002</v>
      </c>
      <c r="I216" s="50">
        <f>'baza dropów'!D216*'baza dropów'!G216</f>
        <v>59.500000000000007</v>
      </c>
      <c r="J216" s="39"/>
      <c r="K216" s="38"/>
      <c r="L216" s="38"/>
    </row>
    <row r="217" spans="2:12" ht="9.9499999999999993" customHeight="1" thickBot="1">
      <c r="B217" s="307"/>
      <c r="C217" s="302"/>
      <c r="D217" s="29">
        <v>1500</v>
      </c>
      <c r="E217" s="29" t="s">
        <v>22</v>
      </c>
      <c r="F217" s="27">
        <v>0.25</v>
      </c>
      <c r="G217" s="27">
        <f>PRZYGODY!Q44</f>
        <v>0.02</v>
      </c>
      <c r="H217" s="27">
        <f>D217*F217*G217</f>
        <v>7.5</v>
      </c>
      <c r="I217" s="50">
        <f>'baza dropów'!D217*'baza dropów'!G217</f>
        <v>30</v>
      </c>
      <c r="J217" s="39"/>
      <c r="K217" s="38"/>
      <c r="L217" s="38"/>
    </row>
    <row r="218" spans="2:12" ht="9.9499999999999993" customHeight="1" thickBot="1">
      <c r="B218" s="307"/>
      <c r="C218" s="302"/>
      <c r="D218" s="29">
        <v>800</v>
      </c>
      <c r="E218" s="29" t="s">
        <v>5</v>
      </c>
      <c r="F218" s="27">
        <v>0.25</v>
      </c>
      <c r="G218" s="27">
        <f>PRZYGODY!Q42</f>
        <v>0.35</v>
      </c>
      <c r="H218" s="27">
        <f>D218*F218*G218</f>
        <v>70</v>
      </c>
      <c r="I218" s="50">
        <f>'baza dropów'!D218*'baza dropów'!G218</f>
        <v>280</v>
      </c>
      <c r="J218" s="39"/>
      <c r="K218" s="38"/>
      <c r="L218" s="38"/>
    </row>
    <row r="219" spans="2:12" ht="9.9499999999999993" customHeight="1" thickBot="1">
      <c r="B219" s="307"/>
      <c r="C219" s="302"/>
      <c r="D219" s="7"/>
      <c r="E219" s="7"/>
      <c r="F219" s="31">
        <f>SUM(F215:F218)</f>
        <v>1</v>
      </c>
      <c r="G219" s="31"/>
      <c r="H219" s="31">
        <f>SUM(H215:H218)</f>
        <v>144.875</v>
      </c>
      <c r="I219" s="53"/>
      <c r="J219" s="39"/>
      <c r="K219" s="38"/>
      <c r="L219" s="38"/>
    </row>
    <row r="220" spans="2:12" ht="9.9499999999999993" customHeight="1" thickBot="1">
      <c r="B220" s="307"/>
      <c r="C220" s="302">
        <v>4</v>
      </c>
      <c r="D220" s="29">
        <v>900</v>
      </c>
      <c r="E220" s="29" t="s">
        <v>66</v>
      </c>
      <c r="F220" s="27">
        <v>0.5</v>
      </c>
      <c r="G220" s="27">
        <f>PRZYGODY!Q54</f>
        <v>1.4999999999999999E-2</v>
      </c>
      <c r="H220" s="27">
        <f>D220*F220*G220</f>
        <v>6.75</v>
      </c>
      <c r="I220" s="50">
        <f>'baza dropów'!D220*'baza dropów'!G220</f>
        <v>13.5</v>
      </c>
      <c r="J220" s="39"/>
      <c r="K220" s="38"/>
      <c r="L220" s="38"/>
    </row>
    <row r="221" spans="2:12" ht="9.9499999999999993" customHeight="1" thickBot="1">
      <c r="B221" s="307"/>
      <c r="C221" s="302"/>
      <c r="D221" s="29">
        <v>900</v>
      </c>
      <c r="E221" s="29" t="s">
        <v>4</v>
      </c>
      <c r="F221" s="27">
        <v>0.5</v>
      </c>
      <c r="G221" s="27">
        <f>PRZYGODY!Q53</f>
        <v>2.5000000000000001E-2</v>
      </c>
      <c r="H221" s="27">
        <f>D221*F221*G221</f>
        <v>11.25</v>
      </c>
      <c r="I221" s="50">
        <f>'baza dropów'!D221*'baza dropów'!G221</f>
        <v>22.5</v>
      </c>
      <c r="J221" s="39"/>
      <c r="K221" s="38"/>
      <c r="L221" s="38"/>
    </row>
    <row r="222" spans="2:12" ht="9.9499999999999993" customHeight="1" thickBot="1">
      <c r="B222" s="307"/>
      <c r="C222" s="302"/>
      <c r="D222" s="7"/>
      <c r="E222" s="7"/>
      <c r="F222" s="31">
        <f>SUM(F220:F221)</f>
        <v>1</v>
      </c>
      <c r="G222" s="31"/>
      <c r="H222" s="31">
        <f>SUM(H220:H221)</f>
        <v>18</v>
      </c>
      <c r="I222" s="53"/>
      <c r="J222" s="39"/>
      <c r="K222" s="38"/>
      <c r="L222" s="38"/>
    </row>
    <row r="223" spans="2:12" ht="9.9499999999999993" customHeight="1" thickBot="1">
      <c r="B223" s="307"/>
      <c r="C223" s="302">
        <v>5</v>
      </c>
      <c r="D223" s="29">
        <v>600</v>
      </c>
      <c r="E223" s="29" t="s">
        <v>6</v>
      </c>
      <c r="F223" s="27">
        <v>0.25</v>
      </c>
      <c r="G223" s="27">
        <f>PRZYGODY!Q55</f>
        <v>1.2E-2</v>
      </c>
      <c r="H223" s="27">
        <f>D223*F223*G223</f>
        <v>1.8</v>
      </c>
      <c r="I223" s="50">
        <f>'baza dropów'!D223*'baza dropów'!G223</f>
        <v>7.2</v>
      </c>
      <c r="J223" s="39"/>
      <c r="K223" s="38"/>
      <c r="L223" s="38"/>
    </row>
    <row r="224" spans="2:12" ht="9.9499999999999993" customHeight="1" thickBot="1">
      <c r="B224" s="307"/>
      <c r="C224" s="302"/>
      <c r="D224" s="29">
        <v>400</v>
      </c>
      <c r="E224" s="29" t="s">
        <v>7</v>
      </c>
      <c r="F224" s="27">
        <v>0.25</v>
      </c>
      <c r="G224" s="27">
        <f>PRZYGODY!Q56</f>
        <v>1.7999999999999999E-2</v>
      </c>
      <c r="H224" s="27">
        <f>D224*F224*G224</f>
        <v>1.7999999999999998</v>
      </c>
      <c r="I224" s="50">
        <f>'baza dropów'!D224*'baza dropów'!G224</f>
        <v>7.1999999999999993</v>
      </c>
      <c r="J224" s="39"/>
      <c r="K224" s="38"/>
      <c r="L224" s="38"/>
    </row>
    <row r="225" spans="2:12" ht="9.9499999999999993" customHeight="1" thickBot="1">
      <c r="B225" s="307"/>
      <c r="C225" s="302"/>
      <c r="D225" s="29">
        <v>300</v>
      </c>
      <c r="E225" s="29" t="s">
        <v>8</v>
      </c>
      <c r="F225" s="27">
        <v>0.25</v>
      </c>
      <c r="G225" s="27">
        <f>PRZYGODY!Q57</f>
        <v>0.09</v>
      </c>
      <c r="H225" s="27">
        <f>D225*F225*G225</f>
        <v>6.75</v>
      </c>
      <c r="I225" s="50">
        <f>'baza dropów'!D225*'baza dropów'!G225</f>
        <v>27</v>
      </c>
      <c r="J225" s="39"/>
      <c r="K225" s="38"/>
      <c r="L225" s="38"/>
    </row>
    <row r="226" spans="2:12" ht="9.9499999999999993" customHeight="1" thickBot="1">
      <c r="B226" s="307"/>
      <c r="C226" s="302"/>
      <c r="D226" s="29">
        <v>400</v>
      </c>
      <c r="E226" s="29" t="s">
        <v>9</v>
      </c>
      <c r="F226" s="27">
        <v>0.25</v>
      </c>
      <c r="G226" s="27">
        <f>PRZYGODY!Q48</f>
        <v>0.45</v>
      </c>
      <c r="H226" s="27">
        <f>D226*F226*G226</f>
        <v>45</v>
      </c>
      <c r="I226" s="50">
        <f>'baza dropów'!D226*'baza dropów'!G226</f>
        <v>180</v>
      </c>
      <c r="J226" s="39"/>
      <c r="K226" s="38"/>
      <c r="L226" s="38"/>
    </row>
    <row r="227" spans="2:12" ht="9.9499999999999993" customHeight="1" thickBot="1">
      <c r="B227" s="307"/>
      <c r="C227" s="302"/>
      <c r="D227" s="7"/>
      <c r="E227" s="7"/>
      <c r="F227" s="31">
        <f>SUM(F223:F226)</f>
        <v>1</v>
      </c>
      <c r="G227" s="31"/>
      <c r="H227" s="31">
        <f>SUM(H223:H226)</f>
        <v>55.35</v>
      </c>
      <c r="I227" s="53"/>
      <c r="J227" s="39"/>
      <c r="K227" s="38"/>
      <c r="L227" s="38"/>
    </row>
    <row r="228" spans="2:12" ht="9.9499999999999993" customHeight="1" thickBot="1">
      <c r="B228" s="307"/>
      <c r="C228" s="302">
        <v>6</v>
      </c>
      <c r="D228" s="29">
        <v>1800</v>
      </c>
      <c r="E228" s="29" t="s">
        <v>10</v>
      </c>
      <c r="F228" s="27">
        <v>0.27</v>
      </c>
      <c r="G228" s="27">
        <f>PRZYGODY!V43</f>
        <v>0.02</v>
      </c>
      <c r="H228" s="27">
        <f t="shared" ref="H228:H233" si="12">D228*F228*G228</f>
        <v>9.7200000000000006</v>
      </c>
      <c r="I228" s="50">
        <f>'baza dropów'!D228*'baza dropów'!G228</f>
        <v>36</v>
      </c>
      <c r="J228" s="39"/>
      <c r="K228" s="38"/>
      <c r="L228" s="38"/>
    </row>
    <row r="229" spans="2:12" ht="9.9499999999999993" customHeight="1" thickBot="1">
      <c r="B229" s="307"/>
      <c r="C229" s="302"/>
      <c r="D229" s="29">
        <v>500</v>
      </c>
      <c r="E229" s="29" t="s">
        <v>11</v>
      </c>
      <c r="F229" s="27">
        <v>0.20300000000000001</v>
      </c>
      <c r="G229" s="27">
        <f>PRZYGODY!V40</f>
        <v>0.9</v>
      </c>
      <c r="H229" s="27">
        <f t="shared" si="12"/>
        <v>91.350000000000009</v>
      </c>
      <c r="I229" s="50">
        <f>'baza dropów'!D229*'baza dropów'!G229</f>
        <v>450</v>
      </c>
      <c r="J229" s="39"/>
      <c r="K229" s="38"/>
      <c r="L229" s="38"/>
    </row>
    <row r="230" spans="2:12" ht="9.9499999999999993" customHeight="1" thickBot="1">
      <c r="B230" s="307"/>
      <c r="C230" s="302"/>
      <c r="D230" s="29">
        <v>1</v>
      </c>
      <c r="E230" s="8" t="s">
        <v>109</v>
      </c>
      <c r="F230" s="27">
        <v>2.7E-2</v>
      </c>
      <c r="G230" s="27">
        <f>PRZYGODY!K48</f>
        <v>100</v>
      </c>
      <c r="H230" s="27">
        <f t="shared" si="12"/>
        <v>2.7</v>
      </c>
      <c r="I230" s="50">
        <f>'baza dropów'!D230*'baza dropów'!G230</f>
        <v>100</v>
      </c>
      <c r="J230" s="39"/>
      <c r="K230" s="38"/>
      <c r="L230" s="38"/>
    </row>
    <row r="231" spans="2:12" ht="9.9499999999999993" customHeight="1" thickBot="1">
      <c r="B231" s="307"/>
      <c r="C231" s="302"/>
      <c r="D231" s="29">
        <v>1</v>
      </c>
      <c r="E231" s="8" t="s">
        <v>101</v>
      </c>
      <c r="F231" s="27">
        <v>2.7E-2</v>
      </c>
      <c r="G231" s="27">
        <f>PRZYGODY!K49</f>
        <v>100</v>
      </c>
      <c r="H231" s="27">
        <f t="shared" si="12"/>
        <v>2.7</v>
      </c>
      <c r="I231" s="50">
        <f>'baza dropów'!D231*'baza dropów'!G231</f>
        <v>100</v>
      </c>
      <c r="J231" s="39"/>
      <c r="K231" s="38"/>
      <c r="L231" s="38"/>
    </row>
    <row r="232" spans="2:12" ht="9.9499999999999993" customHeight="1" thickBot="1">
      <c r="B232" s="307"/>
      <c r="C232" s="302"/>
      <c r="D232" s="29">
        <v>150</v>
      </c>
      <c r="E232" s="29" t="s">
        <v>67</v>
      </c>
      <c r="F232" s="27">
        <v>0.27</v>
      </c>
      <c r="G232" s="27">
        <v>1</v>
      </c>
      <c r="H232" s="27">
        <f t="shared" si="12"/>
        <v>40.5</v>
      </c>
      <c r="I232" s="50">
        <f>'baza dropów'!D232*'baza dropów'!G232</f>
        <v>150</v>
      </c>
      <c r="J232" s="39"/>
      <c r="K232" s="38"/>
      <c r="L232" s="38"/>
    </row>
    <row r="233" spans="2:12" ht="9.9499999999999993" customHeight="1" thickBot="1">
      <c r="B233" s="307"/>
      <c r="C233" s="302"/>
      <c r="D233" s="29">
        <v>300</v>
      </c>
      <c r="E233" s="29" t="s">
        <v>67</v>
      </c>
      <c r="F233" s="27">
        <v>0.20300000000000001</v>
      </c>
      <c r="G233" s="27">
        <v>1</v>
      </c>
      <c r="H233" s="27">
        <f t="shared" si="12"/>
        <v>60.900000000000006</v>
      </c>
      <c r="I233" s="50">
        <f>'baza dropów'!D233*'baza dropów'!G233</f>
        <v>300</v>
      </c>
      <c r="J233" s="39"/>
      <c r="K233" s="38"/>
      <c r="L233" s="38"/>
    </row>
    <row r="234" spans="2:12" ht="9.9499999999999993" customHeight="1" thickBot="1">
      <c r="B234" s="307"/>
      <c r="C234" s="303"/>
      <c r="D234" s="9"/>
      <c r="E234" s="9"/>
      <c r="F234" s="32">
        <f>SUM(F228:F233)</f>
        <v>1</v>
      </c>
      <c r="G234" s="32"/>
      <c r="H234" s="32">
        <f>SUM(H228:H233)</f>
        <v>207.87000000000003</v>
      </c>
      <c r="I234" s="54"/>
      <c r="J234" s="39"/>
      <c r="K234" s="38"/>
      <c r="L234" s="38"/>
    </row>
    <row r="235" spans="2:12" ht="9.9499999999999993" customHeight="1">
      <c r="B235" s="308" t="s">
        <v>151</v>
      </c>
      <c r="C235" s="304">
        <v>1</v>
      </c>
      <c r="D235" s="27">
        <v>100</v>
      </c>
      <c r="E235" s="27" t="s">
        <v>12</v>
      </c>
      <c r="F235" s="27">
        <v>0.33300000000000002</v>
      </c>
      <c r="G235" s="27">
        <f>PRZYGODY!Q50</f>
        <v>0.2</v>
      </c>
      <c r="H235" s="27">
        <f>D235*F235*G235</f>
        <v>6.660000000000001</v>
      </c>
      <c r="I235" s="55">
        <f>D235*G235</f>
        <v>20</v>
      </c>
      <c r="J235" s="39"/>
      <c r="K235" s="38"/>
      <c r="L235" s="38"/>
    </row>
    <row r="236" spans="2:12" ht="9.9499999999999993" customHeight="1">
      <c r="B236" s="309"/>
      <c r="C236" s="302"/>
      <c r="D236" s="27">
        <v>150</v>
      </c>
      <c r="E236" s="27" t="s">
        <v>12</v>
      </c>
      <c r="F236" s="27">
        <v>0.16700000000000001</v>
      </c>
      <c r="G236" s="27">
        <f>PRZYGODY!Q50</f>
        <v>0.2</v>
      </c>
      <c r="H236" s="27">
        <f t="shared" ref="H236:H285" si="13">D236*F236*G236</f>
        <v>5.0100000000000007</v>
      </c>
      <c r="I236" s="55">
        <f t="shared" ref="I236:I285" si="14">D236*G236</f>
        <v>30</v>
      </c>
      <c r="J236" s="39"/>
      <c r="K236" s="38"/>
      <c r="L236" s="38"/>
    </row>
    <row r="237" spans="2:12" ht="9.9499999999999993" customHeight="1">
      <c r="B237" s="309"/>
      <c r="C237" s="302"/>
      <c r="D237" s="27">
        <v>50</v>
      </c>
      <c r="E237" s="27" t="s">
        <v>153</v>
      </c>
      <c r="F237" s="27">
        <v>0.33300000000000002</v>
      </c>
      <c r="G237" s="27">
        <f>PRZYGODY!Q49</f>
        <v>1.2</v>
      </c>
      <c r="H237" s="27">
        <f t="shared" si="13"/>
        <v>19.98</v>
      </c>
      <c r="I237" s="55">
        <f t="shared" si="14"/>
        <v>60</v>
      </c>
      <c r="J237" s="39"/>
      <c r="K237" s="38"/>
      <c r="L237" s="38"/>
    </row>
    <row r="238" spans="2:12" ht="9.9499999999999993" customHeight="1">
      <c r="B238" s="309"/>
      <c r="C238" s="302"/>
      <c r="D238" s="27">
        <v>100</v>
      </c>
      <c r="E238" s="27" t="s">
        <v>1</v>
      </c>
      <c r="F238" s="27">
        <v>0.16700000000000001</v>
      </c>
      <c r="G238" s="27">
        <f>PRZYGODY!Q49</f>
        <v>1.2</v>
      </c>
      <c r="H238" s="27">
        <f t="shared" si="13"/>
        <v>20.04</v>
      </c>
      <c r="I238" s="55">
        <f t="shared" si="14"/>
        <v>120</v>
      </c>
      <c r="J238" s="39"/>
      <c r="K238" s="38"/>
      <c r="L238" s="38"/>
    </row>
    <row r="239" spans="2:12" ht="9.9499999999999993" customHeight="1">
      <c r="B239" s="309"/>
      <c r="C239" s="302"/>
      <c r="D239" s="7"/>
      <c r="E239" s="7"/>
      <c r="F239" s="7">
        <f>SUM(F235:F238)</f>
        <v>1</v>
      </c>
      <c r="G239" s="7"/>
      <c r="H239" s="31">
        <f>SUM(H235:H238)</f>
        <v>51.69</v>
      </c>
      <c r="I239" s="53"/>
      <c r="J239" s="39"/>
      <c r="K239" s="38"/>
      <c r="L239" s="38"/>
    </row>
    <row r="240" spans="2:12" ht="9.9499999999999993" customHeight="1">
      <c r="B240" s="309"/>
      <c r="C240" s="302">
        <v>2</v>
      </c>
      <c r="D240" s="27">
        <v>100</v>
      </c>
      <c r="E240" s="27" t="s">
        <v>20</v>
      </c>
      <c r="F240" s="27">
        <v>0.5</v>
      </c>
      <c r="G240" s="27">
        <f>PRZYGODY!Q54</f>
        <v>1.4999999999999999E-2</v>
      </c>
      <c r="H240" s="27">
        <f t="shared" si="13"/>
        <v>0.75</v>
      </c>
      <c r="I240" s="55">
        <f t="shared" si="14"/>
        <v>1.5</v>
      </c>
      <c r="J240" s="36"/>
      <c r="K240" s="38"/>
      <c r="L240" s="38"/>
    </row>
    <row r="241" spans="2:12" ht="9.9499999999999993" customHeight="1">
      <c r="B241" s="309"/>
      <c r="C241" s="302"/>
      <c r="D241" s="27">
        <v>100</v>
      </c>
      <c r="E241" s="27" t="s">
        <v>4</v>
      </c>
      <c r="F241" s="27">
        <v>0.5</v>
      </c>
      <c r="G241" s="27">
        <f>PRZYGODY!Q53</f>
        <v>2.5000000000000001E-2</v>
      </c>
      <c r="H241" s="27">
        <f t="shared" si="13"/>
        <v>1.25</v>
      </c>
      <c r="I241" s="55">
        <f t="shared" si="14"/>
        <v>2.5</v>
      </c>
      <c r="J241" s="36"/>
      <c r="K241" s="38"/>
      <c r="L241" s="38"/>
    </row>
    <row r="242" spans="2:12" ht="9.9499999999999993" customHeight="1">
      <c r="B242" s="309"/>
      <c r="C242" s="302"/>
      <c r="D242" s="7"/>
      <c r="E242" s="7"/>
      <c r="F242" s="7">
        <f>SUM(F240:F241)</f>
        <v>1</v>
      </c>
      <c r="G242" s="7"/>
      <c r="H242" s="31">
        <f>SUM(H240:H241)</f>
        <v>2</v>
      </c>
      <c r="I242" s="53"/>
      <c r="J242" s="42"/>
      <c r="K242" s="38"/>
      <c r="L242" s="38"/>
    </row>
    <row r="243" spans="2:12" ht="9.9499999999999993" customHeight="1">
      <c r="B243" s="309"/>
      <c r="C243" s="302">
        <v>3</v>
      </c>
      <c r="D243" s="27">
        <v>400</v>
      </c>
      <c r="E243" s="27" t="s">
        <v>17</v>
      </c>
      <c r="F243" s="27">
        <v>0.2</v>
      </c>
      <c r="G243" s="27">
        <f>PRZYGODY!Q39</f>
        <v>0.02</v>
      </c>
      <c r="H243" s="27">
        <f t="shared" si="13"/>
        <v>1.6</v>
      </c>
      <c r="I243" s="55">
        <f t="shared" si="14"/>
        <v>8</v>
      </c>
      <c r="J243" s="39"/>
      <c r="K243" s="38"/>
      <c r="L243" s="38"/>
    </row>
    <row r="244" spans="2:12" ht="9.9499999999999993" customHeight="1">
      <c r="B244" s="309"/>
      <c r="C244" s="302"/>
      <c r="D244" s="27">
        <v>400</v>
      </c>
      <c r="E244" s="27" t="s">
        <v>18</v>
      </c>
      <c r="F244" s="27">
        <v>0.2</v>
      </c>
      <c r="G244" s="27">
        <f>PRZYGODY!Q40</f>
        <v>1.4999999999999999E-2</v>
      </c>
      <c r="H244" s="27">
        <f t="shared" si="13"/>
        <v>1.2</v>
      </c>
      <c r="I244" s="55">
        <f t="shared" si="14"/>
        <v>6</v>
      </c>
      <c r="J244" s="39"/>
      <c r="K244" s="38"/>
      <c r="L244" s="38"/>
    </row>
    <row r="245" spans="2:12" ht="9.9499999999999993" customHeight="1">
      <c r="B245" s="309"/>
      <c r="C245" s="302"/>
      <c r="D245" s="27">
        <v>150</v>
      </c>
      <c r="E245" s="27" t="s">
        <v>21</v>
      </c>
      <c r="F245" s="27">
        <v>0.2</v>
      </c>
      <c r="G245" s="27">
        <f>PRZYGODY!Q43</f>
        <v>0.14000000000000001</v>
      </c>
      <c r="H245" s="27">
        <f t="shared" si="13"/>
        <v>4.2</v>
      </c>
      <c r="I245" s="55">
        <f t="shared" si="14"/>
        <v>21.000000000000004</v>
      </c>
      <c r="J245" s="39"/>
      <c r="K245" s="38"/>
      <c r="L245" s="38"/>
    </row>
    <row r="246" spans="2:12" ht="9.9499999999999993" customHeight="1">
      <c r="B246" s="309"/>
      <c r="C246" s="302"/>
      <c r="D246" s="27">
        <v>150</v>
      </c>
      <c r="E246" s="27" t="s">
        <v>19</v>
      </c>
      <c r="F246" s="27">
        <v>0.2</v>
      </c>
      <c r="G246" s="27">
        <f>PRZYGODY!Q41</f>
        <v>3.5000000000000003E-2</v>
      </c>
      <c r="H246" s="27">
        <f t="shared" si="13"/>
        <v>1.05</v>
      </c>
      <c r="I246" s="55">
        <f t="shared" si="14"/>
        <v>5.2500000000000009</v>
      </c>
      <c r="J246" s="39"/>
      <c r="K246" s="38"/>
      <c r="L246" s="38"/>
    </row>
    <row r="247" spans="2:12" ht="9.9499999999999993" customHeight="1">
      <c r="B247" s="309"/>
      <c r="C247" s="302"/>
      <c r="D247" s="27">
        <v>100</v>
      </c>
      <c r="E247" s="27" t="s">
        <v>22</v>
      </c>
      <c r="F247" s="27">
        <v>0.2</v>
      </c>
      <c r="G247" s="27">
        <f>PRZYGODY!Q44</f>
        <v>0.02</v>
      </c>
      <c r="H247" s="27">
        <f t="shared" si="13"/>
        <v>0.4</v>
      </c>
      <c r="I247" s="55">
        <f t="shared" si="14"/>
        <v>2</v>
      </c>
      <c r="J247" s="39"/>
      <c r="K247" s="38"/>
      <c r="L247" s="38"/>
    </row>
    <row r="248" spans="2:12" ht="9.9499999999999993" customHeight="1">
      <c r="B248" s="309"/>
      <c r="C248" s="302"/>
      <c r="D248" s="7"/>
      <c r="E248" s="7"/>
      <c r="F248" s="7">
        <f>SUM(F243:F247)</f>
        <v>1</v>
      </c>
      <c r="G248" s="7"/>
      <c r="H248" s="31">
        <f>SUM(H243:H247)</f>
        <v>8.4500000000000011</v>
      </c>
      <c r="I248" s="53"/>
      <c r="J248" s="39"/>
      <c r="K248" s="38"/>
      <c r="L248" s="38"/>
    </row>
    <row r="249" spans="2:12" ht="9.9499999999999993" customHeight="1">
      <c r="B249" s="309"/>
      <c r="C249" s="302">
        <v>4</v>
      </c>
      <c r="D249" s="27">
        <v>50</v>
      </c>
      <c r="E249" s="27" t="s">
        <v>6</v>
      </c>
      <c r="F249" s="27">
        <v>0.25</v>
      </c>
      <c r="G249" s="27">
        <f>PRZYGODY!Q55</f>
        <v>1.2E-2</v>
      </c>
      <c r="H249" s="27">
        <f t="shared" si="13"/>
        <v>0.15</v>
      </c>
      <c r="I249" s="55">
        <f t="shared" si="14"/>
        <v>0.6</v>
      </c>
      <c r="J249" s="39"/>
      <c r="K249" s="38"/>
      <c r="L249" s="38"/>
    </row>
    <row r="250" spans="2:12" ht="9.9499999999999993" customHeight="1">
      <c r="B250" s="309"/>
      <c r="C250" s="302"/>
      <c r="D250" s="27">
        <v>50</v>
      </c>
      <c r="E250" s="27" t="s">
        <v>7</v>
      </c>
      <c r="F250" s="27">
        <v>0.25</v>
      </c>
      <c r="G250" s="27">
        <f>PRZYGODY!Q56</f>
        <v>1.7999999999999999E-2</v>
      </c>
      <c r="H250" s="27">
        <f t="shared" si="13"/>
        <v>0.22499999999999998</v>
      </c>
      <c r="I250" s="55">
        <f t="shared" si="14"/>
        <v>0.89999999999999991</v>
      </c>
      <c r="J250" s="39"/>
      <c r="K250" s="38"/>
      <c r="L250" s="38"/>
    </row>
    <row r="251" spans="2:12" ht="9.9499999999999993" customHeight="1">
      <c r="B251" s="309"/>
      <c r="C251" s="302"/>
      <c r="D251" s="27">
        <v>50</v>
      </c>
      <c r="E251" s="27" t="s">
        <v>8</v>
      </c>
      <c r="F251" s="27">
        <v>0.25</v>
      </c>
      <c r="G251" s="27">
        <f>PRZYGODY!Q57</f>
        <v>0.09</v>
      </c>
      <c r="H251" s="27">
        <f t="shared" si="13"/>
        <v>1.125</v>
      </c>
      <c r="I251" s="55">
        <f t="shared" si="14"/>
        <v>4.5</v>
      </c>
      <c r="J251" s="39"/>
      <c r="K251" s="38"/>
      <c r="L251" s="38"/>
    </row>
    <row r="252" spans="2:12" ht="9.9499999999999993" customHeight="1">
      <c r="B252" s="309"/>
      <c r="C252" s="302"/>
      <c r="D252" s="27">
        <v>25</v>
      </c>
      <c r="E252" s="27" t="s">
        <v>9</v>
      </c>
      <c r="F252" s="27">
        <v>0.25</v>
      </c>
      <c r="G252" s="27">
        <f>PRZYGODY!Q48</f>
        <v>0.45</v>
      </c>
      <c r="H252" s="27">
        <f t="shared" si="13"/>
        <v>2.8125</v>
      </c>
      <c r="I252" s="55">
        <f t="shared" si="14"/>
        <v>11.25</v>
      </c>
      <c r="J252" s="39"/>
      <c r="K252" s="38"/>
      <c r="L252" s="38"/>
    </row>
    <row r="253" spans="2:12" ht="9.9499999999999993" customHeight="1">
      <c r="B253" s="309"/>
      <c r="C253" s="302"/>
      <c r="D253" s="7"/>
      <c r="E253" s="7"/>
      <c r="F253" s="7">
        <f>SUM(F249:F252)</f>
        <v>1</v>
      </c>
      <c r="G253" s="7"/>
      <c r="H253" s="31">
        <f>SUM(H249:H252)</f>
        <v>4.3125</v>
      </c>
      <c r="I253" s="53"/>
      <c r="J253" s="39"/>
      <c r="K253" s="38"/>
      <c r="L253" s="38"/>
    </row>
    <row r="254" spans="2:12" ht="9.9499999999999993" customHeight="1">
      <c r="B254" s="309"/>
      <c r="C254" s="302">
        <v>5</v>
      </c>
      <c r="D254" s="27">
        <v>500</v>
      </c>
      <c r="E254" s="27" t="s">
        <v>147</v>
      </c>
      <c r="F254" s="27">
        <v>0.36399999999999999</v>
      </c>
      <c r="G254" s="27">
        <f>PRZYGODY!V44</f>
        <v>0.01</v>
      </c>
      <c r="H254" s="27">
        <f t="shared" si="13"/>
        <v>1.82</v>
      </c>
      <c r="I254" s="55">
        <f t="shared" si="14"/>
        <v>5</v>
      </c>
      <c r="J254" s="39"/>
      <c r="K254" s="38"/>
      <c r="L254" s="38"/>
    </row>
    <row r="255" spans="2:12" ht="9.9499999999999993" customHeight="1">
      <c r="B255" s="309"/>
      <c r="C255" s="302"/>
      <c r="D255" s="27">
        <v>300</v>
      </c>
      <c r="E255" s="27" t="s">
        <v>10</v>
      </c>
      <c r="F255" s="27">
        <v>0.36399999999999999</v>
      </c>
      <c r="G255" s="27">
        <f>PRZYGODY!V43</f>
        <v>0.02</v>
      </c>
      <c r="H255" s="27">
        <f t="shared" si="13"/>
        <v>2.1840000000000002</v>
      </c>
      <c r="I255" s="55">
        <f t="shared" si="14"/>
        <v>6</v>
      </c>
      <c r="J255" s="39"/>
      <c r="K255" s="38"/>
      <c r="L255" s="38"/>
    </row>
    <row r="256" spans="2:12" ht="9.9499999999999993" customHeight="1">
      <c r="B256" s="309"/>
      <c r="C256" s="302"/>
      <c r="D256" s="27">
        <v>250</v>
      </c>
      <c r="E256" s="27" t="s">
        <v>24</v>
      </c>
      <c r="F256" s="27">
        <v>0.182</v>
      </c>
      <c r="G256" s="27">
        <f>PRZYGODY!V42</f>
        <v>0.05</v>
      </c>
      <c r="H256" s="27">
        <f t="shared" si="13"/>
        <v>2.2749999999999999</v>
      </c>
      <c r="I256" s="55">
        <f t="shared" si="14"/>
        <v>12.5</v>
      </c>
      <c r="J256" s="39"/>
      <c r="K256" s="38"/>
      <c r="L256" s="38"/>
    </row>
    <row r="257" spans="2:12" ht="9.9499999999999993" customHeight="1">
      <c r="B257" s="309"/>
      <c r="C257" s="302"/>
      <c r="D257" s="27">
        <v>300</v>
      </c>
      <c r="E257" s="27" t="s">
        <v>148</v>
      </c>
      <c r="F257" s="27">
        <v>9.0999999999999998E-2</v>
      </c>
      <c r="G257" s="27">
        <f>PRZYGODY!V41</f>
        <v>0.05</v>
      </c>
      <c r="H257" s="27">
        <f t="shared" si="13"/>
        <v>1.3650000000000002</v>
      </c>
      <c r="I257" s="55">
        <f t="shared" si="14"/>
        <v>15</v>
      </c>
      <c r="J257" s="39"/>
      <c r="K257" s="38"/>
      <c r="L257" s="38"/>
    </row>
    <row r="258" spans="2:12" ht="9.9499999999999993" customHeight="1" thickBot="1">
      <c r="B258" s="309"/>
      <c r="C258" s="302"/>
      <c r="D258" s="7"/>
      <c r="E258" s="7"/>
      <c r="F258" s="7">
        <f>SUM(F254:F257)</f>
        <v>1.0009999999999999</v>
      </c>
      <c r="G258" s="7"/>
      <c r="H258" s="31">
        <f>SUM(H254:H257)</f>
        <v>7.6440000000000001</v>
      </c>
      <c r="I258" s="53"/>
      <c r="J258" s="39"/>
      <c r="K258" s="38"/>
      <c r="L258" s="38"/>
    </row>
    <row r="259" spans="2:12" ht="9.9499999999999993" customHeight="1">
      <c r="B259" s="305" t="s">
        <v>152</v>
      </c>
      <c r="C259" s="304">
        <v>1</v>
      </c>
      <c r="D259" s="26">
        <v>400</v>
      </c>
      <c r="E259" s="26" t="s">
        <v>12</v>
      </c>
      <c r="F259" s="26">
        <v>0.222</v>
      </c>
      <c r="G259" s="26">
        <f>PRZYGODY!Q50</f>
        <v>0.2</v>
      </c>
      <c r="H259" s="26">
        <f t="shared" si="13"/>
        <v>17.760000000000002</v>
      </c>
      <c r="I259" s="56">
        <f t="shared" si="14"/>
        <v>80</v>
      </c>
      <c r="J259" s="39"/>
      <c r="K259" s="38"/>
      <c r="L259" s="38"/>
    </row>
    <row r="260" spans="2:12" ht="9.9499999999999993" customHeight="1">
      <c r="B260" s="306"/>
      <c r="C260" s="302"/>
      <c r="D260" s="27">
        <v>600</v>
      </c>
      <c r="E260" s="27" t="s">
        <v>12</v>
      </c>
      <c r="F260" s="27">
        <v>0.111</v>
      </c>
      <c r="G260" s="27">
        <f>PRZYGODY!Q50</f>
        <v>0.2</v>
      </c>
      <c r="H260" s="27">
        <f t="shared" si="13"/>
        <v>13.32</v>
      </c>
      <c r="I260" s="55">
        <f t="shared" si="14"/>
        <v>120</v>
      </c>
      <c r="J260" s="39"/>
      <c r="K260" s="38"/>
      <c r="L260" s="38"/>
    </row>
    <row r="261" spans="2:12" ht="9.9499999999999993" customHeight="1">
      <c r="B261" s="306"/>
      <c r="C261" s="302"/>
      <c r="D261" s="27">
        <v>250</v>
      </c>
      <c r="E261" s="27" t="s">
        <v>1</v>
      </c>
      <c r="F261" s="27">
        <v>0.222</v>
      </c>
      <c r="G261" s="27">
        <f>PRZYGODY!Q49</f>
        <v>1.2</v>
      </c>
      <c r="H261" s="27">
        <f t="shared" si="13"/>
        <v>66.599999999999994</v>
      </c>
      <c r="I261" s="55">
        <f t="shared" si="14"/>
        <v>300</v>
      </c>
      <c r="J261" s="39"/>
      <c r="K261" s="38"/>
      <c r="L261" s="38"/>
    </row>
    <row r="262" spans="2:12" ht="9.9499999999999993" customHeight="1">
      <c r="B262" s="306"/>
      <c r="C262" s="302"/>
      <c r="D262" s="27">
        <v>350</v>
      </c>
      <c r="E262" s="27" t="s">
        <v>1</v>
      </c>
      <c r="F262" s="27">
        <v>0.111</v>
      </c>
      <c r="G262" s="27">
        <f>PRZYGODY!Q49</f>
        <v>1.2</v>
      </c>
      <c r="H262" s="27">
        <f t="shared" si="13"/>
        <v>46.62</v>
      </c>
      <c r="I262" s="55">
        <f t="shared" si="14"/>
        <v>420</v>
      </c>
      <c r="J262" s="39"/>
      <c r="K262" s="38"/>
      <c r="L262" s="38"/>
    </row>
    <row r="263" spans="2:12" ht="9.9499999999999993" customHeight="1">
      <c r="B263" s="306"/>
      <c r="C263" s="302"/>
      <c r="D263" s="27">
        <v>100</v>
      </c>
      <c r="E263" s="27" t="s">
        <v>65</v>
      </c>
      <c r="F263" s="27">
        <v>0.222</v>
      </c>
      <c r="G263" s="27">
        <f>PRZYGODY!Q52</f>
        <v>0.2</v>
      </c>
      <c r="H263" s="27">
        <f t="shared" si="13"/>
        <v>4.4400000000000004</v>
      </c>
      <c r="I263" s="55">
        <f t="shared" si="14"/>
        <v>20</v>
      </c>
      <c r="J263" s="36"/>
      <c r="K263" s="38"/>
      <c r="L263" s="38"/>
    </row>
    <row r="264" spans="2:12" ht="9.9499999999999993" customHeight="1">
      <c r="B264" s="306"/>
      <c r="C264" s="302"/>
      <c r="D264" s="27">
        <v>150</v>
      </c>
      <c r="E264" s="27" t="s">
        <v>65</v>
      </c>
      <c r="F264" s="27">
        <v>0.111</v>
      </c>
      <c r="G264" s="27">
        <f>PRZYGODY!Q52</f>
        <v>0.2</v>
      </c>
      <c r="H264" s="27">
        <f t="shared" si="13"/>
        <v>3.33</v>
      </c>
      <c r="I264" s="55">
        <f t="shared" si="14"/>
        <v>30</v>
      </c>
      <c r="J264" s="36"/>
      <c r="K264" s="38"/>
      <c r="L264" s="38"/>
    </row>
    <row r="265" spans="2:12" ht="9.9499999999999993" customHeight="1">
      <c r="B265" s="306"/>
      <c r="C265" s="302"/>
      <c r="D265" s="7"/>
      <c r="E265" s="7"/>
      <c r="F265" s="7">
        <f>SUM(F259:F264)</f>
        <v>0.999</v>
      </c>
      <c r="G265" s="7"/>
      <c r="H265" s="31">
        <f>SUM(H259:H264)</f>
        <v>152.07</v>
      </c>
      <c r="I265" s="53"/>
      <c r="J265" s="42"/>
      <c r="K265" s="38"/>
      <c r="L265" s="38"/>
    </row>
    <row r="266" spans="2:12" ht="9.9499999999999993" customHeight="1">
      <c r="B266" s="306"/>
      <c r="C266" s="302">
        <v>2</v>
      </c>
      <c r="D266" s="27">
        <v>800</v>
      </c>
      <c r="E266" s="27" t="s">
        <v>20</v>
      </c>
      <c r="F266" s="27">
        <v>0.5</v>
      </c>
      <c r="G266" s="27">
        <f>PRZYGODY!Q54</f>
        <v>1.4999999999999999E-2</v>
      </c>
      <c r="H266" s="27">
        <f t="shared" si="13"/>
        <v>6</v>
      </c>
      <c r="I266" s="55">
        <f t="shared" si="14"/>
        <v>12</v>
      </c>
      <c r="J266" s="39"/>
      <c r="K266" s="38"/>
      <c r="L266" s="38"/>
    </row>
    <row r="267" spans="2:12" ht="9.9499999999999993" customHeight="1">
      <c r="B267" s="306"/>
      <c r="C267" s="302"/>
      <c r="D267" s="27">
        <v>800</v>
      </c>
      <c r="E267" s="27" t="s">
        <v>4</v>
      </c>
      <c r="F267" s="27">
        <v>0.5</v>
      </c>
      <c r="G267" s="27">
        <f>PRZYGODY!Q53</f>
        <v>2.5000000000000001E-2</v>
      </c>
      <c r="H267" s="27">
        <f t="shared" si="13"/>
        <v>10</v>
      </c>
      <c r="I267" s="55">
        <f t="shared" si="14"/>
        <v>20</v>
      </c>
      <c r="J267" s="39"/>
      <c r="K267" s="38"/>
      <c r="L267" s="38"/>
    </row>
    <row r="268" spans="2:12" ht="9.9499999999999993" customHeight="1">
      <c r="B268" s="306"/>
      <c r="C268" s="302"/>
      <c r="D268" s="7"/>
      <c r="E268" s="7"/>
      <c r="F268" s="7">
        <f>SUM(F266:F267)</f>
        <v>1</v>
      </c>
      <c r="G268" s="7"/>
      <c r="H268" s="31">
        <f>SUM(H266:H267)</f>
        <v>16</v>
      </c>
      <c r="I268" s="53"/>
      <c r="J268" s="39"/>
      <c r="K268" s="38"/>
      <c r="L268" s="38"/>
    </row>
    <row r="269" spans="2:12" ht="9.9499999999999993" customHeight="1">
      <c r="B269" s="306"/>
      <c r="C269" s="302" t="s">
        <v>154</v>
      </c>
      <c r="D269" s="27">
        <v>800</v>
      </c>
      <c r="E269" s="27" t="s">
        <v>21</v>
      </c>
      <c r="F269" s="27">
        <v>0.25</v>
      </c>
      <c r="G269" s="27">
        <f>PRZYGODY!Q43</f>
        <v>0.14000000000000001</v>
      </c>
      <c r="H269" s="27">
        <f t="shared" si="13"/>
        <v>28.000000000000004</v>
      </c>
      <c r="I269" s="55">
        <f t="shared" si="14"/>
        <v>112.00000000000001</v>
      </c>
      <c r="J269" s="39"/>
      <c r="K269" s="38"/>
      <c r="L269" s="38"/>
    </row>
    <row r="270" spans="2:12" ht="9.9499999999999993" customHeight="1">
      <c r="B270" s="306"/>
      <c r="C270" s="302"/>
      <c r="D270" s="27">
        <v>600</v>
      </c>
      <c r="E270" s="27" t="s">
        <v>5</v>
      </c>
      <c r="F270" s="27">
        <v>0.25</v>
      </c>
      <c r="G270" s="27">
        <f>PRZYGODY!Q42</f>
        <v>0.35</v>
      </c>
      <c r="H270" s="27">
        <f t="shared" si="13"/>
        <v>52.5</v>
      </c>
      <c r="I270" s="55">
        <f t="shared" si="14"/>
        <v>210</v>
      </c>
      <c r="J270" s="39"/>
      <c r="K270" s="38"/>
      <c r="L270" s="38"/>
    </row>
    <row r="271" spans="2:12" ht="9.9499999999999993" customHeight="1">
      <c r="B271" s="306"/>
      <c r="C271" s="302"/>
      <c r="D271" s="27">
        <v>1000</v>
      </c>
      <c r="E271" s="27" t="s">
        <v>19</v>
      </c>
      <c r="F271" s="27">
        <v>0.25</v>
      </c>
      <c r="G271" s="27">
        <f>PRZYGODY!Q41</f>
        <v>3.5000000000000003E-2</v>
      </c>
      <c r="H271" s="27">
        <f t="shared" si="13"/>
        <v>8.75</v>
      </c>
      <c r="I271" s="55">
        <f t="shared" si="14"/>
        <v>35</v>
      </c>
      <c r="J271" s="39"/>
      <c r="K271" s="38"/>
      <c r="L271" s="38"/>
    </row>
    <row r="272" spans="2:12" ht="9.9499999999999993" customHeight="1">
      <c r="B272" s="306"/>
      <c r="C272" s="302"/>
      <c r="D272" s="27">
        <v>1200</v>
      </c>
      <c r="E272" s="27" t="s">
        <v>22</v>
      </c>
      <c r="F272" s="27">
        <v>0.25</v>
      </c>
      <c r="G272" s="27">
        <f>PRZYGODY!Q44</f>
        <v>0.02</v>
      </c>
      <c r="H272" s="27">
        <f t="shared" si="13"/>
        <v>6</v>
      </c>
      <c r="I272" s="55">
        <f t="shared" si="14"/>
        <v>24</v>
      </c>
      <c r="J272" s="39"/>
      <c r="K272" s="38"/>
      <c r="L272" s="38"/>
    </row>
    <row r="273" spans="2:12" ht="9.9499999999999993" customHeight="1">
      <c r="B273" s="306"/>
      <c r="C273" s="302"/>
      <c r="D273" s="7"/>
      <c r="E273" s="7"/>
      <c r="F273" s="7">
        <f>SUM(F269:F272)</f>
        <v>1</v>
      </c>
      <c r="G273" s="7"/>
      <c r="H273" s="31">
        <f>SUM(H269:H272)</f>
        <v>95.25</v>
      </c>
      <c r="I273" s="53"/>
      <c r="J273" s="39"/>
      <c r="K273" s="38"/>
      <c r="L273" s="38"/>
    </row>
    <row r="274" spans="2:12" ht="9.9499999999999993" customHeight="1">
      <c r="B274" s="306"/>
      <c r="C274" s="302">
        <v>5</v>
      </c>
      <c r="D274" s="27">
        <v>400</v>
      </c>
      <c r="E274" s="27" t="s">
        <v>6</v>
      </c>
      <c r="F274" s="27">
        <v>0.25</v>
      </c>
      <c r="G274" s="27">
        <f>PRZYGODY!Q55</f>
        <v>1.2E-2</v>
      </c>
      <c r="H274" s="27">
        <f t="shared" si="13"/>
        <v>1.2</v>
      </c>
      <c r="I274" s="55">
        <f t="shared" si="14"/>
        <v>4.8</v>
      </c>
      <c r="J274" s="39"/>
      <c r="K274" s="38"/>
      <c r="L274" s="38"/>
    </row>
    <row r="275" spans="2:12" ht="9.9499999999999993" customHeight="1">
      <c r="B275" s="306"/>
      <c r="C275" s="302"/>
      <c r="D275" s="27">
        <v>300</v>
      </c>
      <c r="E275" s="27" t="s">
        <v>7</v>
      </c>
      <c r="F275" s="27">
        <v>0.25</v>
      </c>
      <c r="G275" s="27">
        <f>PRZYGODY!Q56</f>
        <v>1.7999999999999999E-2</v>
      </c>
      <c r="H275" s="27">
        <f t="shared" si="13"/>
        <v>1.3499999999999999</v>
      </c>
      <c r="I275" s="55">
        <f t="shared" si="14"/>
        <v>5.3999999999999995</v>
      </c>
      <c r="J275" s="39"/>
      <c r="K275" s="38"/>
      <c r="L275" s="38"/>
    </row>
    <row r="276" spans="2:12" ht="9.9499999999999993" customHeight="1">
      <c r="B276" s="306"/>
      <c r="C276" s="302"/>
      <c r="D276" s="27">
        <v>250</v>
      </c>
      <c r="E276" s="27" t="s">
        <v>8</v>
      </c>
      <c r="F276" s="27">
        <v>0.25</v>
      </c>
      <c r="G276" s="27">
        <f>PRZYGODY!Q57</f>
        <v>0.09</v>
      </c>
      <c r="H276" s="27">
        <f t="shared" si="13"/>
        <v>5.625</v>
      </c>
      <c r="I276" s="55">
        <f t="shared" si="14"/>
        <v>22.5</v>
      </c>
      <c r="J276" s="39"/>
      <c r="K276" s="38"/>
      <c r="L276" s="38"/>
    </row>
    <row r="277" spans="2:12" ht="9.9499999999999993" customHeight="1">
      <c r="B277" s="306"/>
      <c r="C277" s="302"/>
      <c r="D277" s="27">
        <v>250</v>
      </c>
      <c r="E277" s="27" t="s">
        <v>9</v>
      </c>
      <c r="F277" s="27">
        <v>0.25</v>
      </c>
      <c r="G277" s="27">
        <f>PRZYGODY!Q48</f>
        <v>0.45</v>
      </c>
      <c r="H277" s="27">
        <f t="shared" si="13"/>
        <v>28.125</v>
      </c>
      <c r="I277" s="55">
        <f t="shared" si="14"/>
        <v>112.5</v>
      </c>
      <c r="J277" s="39"/>
      <c r="K277" s="38"/>
      <c r="L277" s="38"/>
    </row>
    <row r="278" spans="2:12" ht="9.9499999999999993" customHeight="1">
      <c r="B278" s="306"/>
      <c r="C278" s="302"/>
      <c r="D278" s="7"/>
      <c r="E278" s="7"/>
      <c r="F278" s="7">
        <f>SUM(F274:F277)</f>
        <v>1</v>
      </c>
      <c r="G278" s="7"/>
      <c r="H278" s="31">
        <f>SUM(H274:H277)</f>
        <v>36.299999999999997</v>
      </c>
      <c r="I278" s="53"/>
      <c r="J278" s="39"/>
      <c r="K278" s="38"/>
      <c r="L278" s="38"/>
    </row>
    <row r="279" spans="2:12" ht="9.9499999999999993" customHeight="1">
      <c r="B279" s="306"/>
      <c r="C279" s="302">
        <v>6</v>
      </c>
      <c r="D279" s="27">
        <v>1000</v>
      </c>
      <c r="E279" s="27" t="s">
        <v>28</v>
      </c>
      <c r="F279" s="27">
        <v>0.20799999999999999</v>
      </c>
      <c r="G279" s="27">
        <f>PRZYGODY!V39</f>
        <v>0.2</v>
      </c>
      <c r="H279" s="27">
        <f t="shared" si="13"/>
        <v>41.6</v>
      </c>
      <c r="I279" s="55">
        <f t="shared" si="14"/>
        <v>200</v>
      </c>
      <c r="J279" s="39"/>
      <c r="K279" s="38"/>
      <c r="L279" s="38"/>
    </row>
    <row r="280" spans="2:12" ht="9.9499999999999993" customHeight="1">
      <c r="B280" s="306"/>
      <c r="C280" s="302"/>
      <c r="D280" s="27">
        <v>1200</v>
      </c>
      <c r="E280" s="27" t="s">
        <v>10</v>
      </c>
      <c r="F280" s="27">
        <v>0.20799999999999999</v>
      </c>
      <c r="G280" s="27">
        <f>PRZYGODY!V43</f>
        <v>0.02</v>
      </c>
      <c r="H280" s="27">
        <f t="shared" si="13"/>
        <v>4.992</v>
      </c>
      <c r="I280" s="55">
        <f t="shared" si="14"/>
        <v>24</v>
      </c>
      <c r="J280" s="39"/>
      <c r="K280" s="38"/>
      <c r="L280" s="38"/>
    </row>
    <row r="281" spans="2:12" ht="9.9499999999999993" customHeight="1">
      <c r="B281" s="306"/>
      <c r="C281" s="302"/>
      <c r="D281" s="27">
        <v>75</v>
      </c>
      <c r="E281" s="27" t="s">
        <v>67</v>
      </c>
      <c r="F281" s="27">
        <v>0.20799999999999999</v>
      </c>
      <c r="G281" s="27">
        <v>1</v>
      </c>
      <c r="H281" s="27">
        <f t="shared" si="13"/>
        <v>15.6</v>
      </c>
      <c r="I281" s="55">
        <f t="shared" si="14"/>
        <v>75</v>
      </c>
      <c r="J281" s="39"/>
      <c r="K281" s="38"/>
      <c r="L281" s="38"/>
    </row>
    <row r="282" spans="2:12" ht="9.9499999999999993" customHeight="1">
      <c r="B282" s="306"/>
      <c r="C282" s="302"/>
      <c r="D282" s="27">
        <v>150</v>
      </c>
      <c r="E282" s="27" t="s">
        <v>67</v>
      </c>
      <c r="F282" s="27">
        <v>0.156</v>
      </c>
      <c r="G282" s="27">
        <v>1</v>
      </c>
      <c r="H282" s="27">
        <f t="shared" si="13"/>
        <v>23.4</v>
      </c>
      <c r="I282" s="55">
        <f t="shared" si="14"/>
        <v>150</v>
      </c>
      <c r="J282" s="39"/>
      <c r="K282" s="38"/>
      <c r="L282" s="38"/>
    </row>
    <row r="283" spans="2:12" ht="9.9499999999999993" customHeight="1">
      <c r="B283" s="306"/>
      <c r="C283" s="302"/>
      <c r="D283" s="27">
        <v>300</v>
      </c>
      <c r="E283" s="27" t="s">
        <v>11</v>
      </c>
      <c r="F283" s="27">
        <v>0.156</v>
      </c>
      <c r="G283" s="27">
        <f>PRZYGODY!V40</f>
        <v>0.9</v>
      </c>
      <c r="H283" s="27">
        <f t="shared" si="13"/>
        <v>42.12</v>
      </c>
      <c r="I283" s="55">
        <f t="shared" si="14"/>
        <v>270</v>
      </c>
      <c r="J283" s="39"/>
      <c r="K283" s="38"/>
      <c r="L283" s="38"/>
    </row>
    <row r="284" spans="2:12" ht="9.9499999999999993" customHeight="1">
      <c r="B284" s="306"/>
      <c r="C284" s="302"/>
      <c r="D284" s="27">
        <v>1</v>
      </c>
      <c r="E284" s="27" t="s">
        <v>101</v>
      </c>
      <c r="F284" s="27">
        <v>4.1599999999999998E-2</v>
      </c>
      <c r="G284" s="27">
        <f>PRZYGODY!K49</f>
        <v>100</v>
      </c>
      <c r="H284" s="27">
        <f t="shared" si="13"/>
        <v>4.16</v>
      </c>
      <c r="I284" s="55">
        <f t="shared" si="14"/>
        <v>100</v>
      </c>
      <c r="J284" s="39"/>
      <c r="K284" s="38"/>
      <c r="L284" s="38"/>
    </row>
    <row r="285" spans="2:12" ht="9.9499999999999993" customHeight="1">
      <c r="B285" s="306"/>
      <c r="C285" s="302"/>
      <c r="D285" s="27">
        <v>1</v>
      </c>
      <c r="E285" s="27" t="s">
        <v>76</v>
      </c>
      <c r="F285" s="27">
        <v>2.0799999999999999E-2</v>
      </c>
      <c r="G285" s="27">
        <f>PRZYGODY!K47</f>
        <v>50</v>
      </c>
      <c r="H285" s="27">
        <f t="shared" si="13"/>
        <v>1.04</v>
      </c>
      <c r="I285" s="55">
        <f t="shared" si="14"/>
        <v>50</v>
      </c>
      <c r="J285" s="39"/>
      <c r="K285" s="38"/>
      <c r="L285" s="38"/>
    </row>
    <row r="286" spans="2:12" ht="9.9499999999999993" customHeight="1" thickBot="1">
      <c r="B286" s="307"/>
      <c r="C286" s="303"/>
      <c r="D286" s="9"/>
      <c r="E286" s="9"/>
      <c r="F286" s="9">
        <f>SUM(F279:F285)</f>
        <v>0.99840000000000007</v>
      </c>
      <c r="G286" s="9"/>
      <c r="H286" s="32">
        <f>SUM(H279:H285)</f>
        <v>132.91199999999998</v>
      </c>
      <c r="I286" s="54"/>
      <c r="J286" s="39"/>
      <c r="K286" s="38"/>
      <c r="L286" s="38"/>
    </row>
    <row r="287" spans="2:12" ht="9.9499999999999993" customHeight="1">
      <c r="B287" s="308" t="s">
        <v>74</v>
      </c>
      <c r="C287" s="304">
        <v>1</v>
      </c>
      <c r="D287" s="28">
        <v>300</v>
      </c>
      <c r="E287" s="28" t="s">
        <v>12</v>
      </c>
      <c r="F287" s="26">
        <v>0.33300000000000002</v>
      </c>
      <c r="G287" s="26">
        <f>PRZYGODY!Q50</f>
        <v>0.2</v>
      </c>
      <c r="H287" s="26">
        <f>D287*F287*G287</f>
        <v>19.980000000000004</v>
      </c>
      <c r="I287" s="49">
        <f>'baza dropów'!D287*'baza dropów'!G287</f>
        <v>60</v>
      </c>
      <c r="J287" s="39"/>
      <c r="K287" s="38"/>
      <c r="L287" s="38"/>
    </row>
    <row r="288" spans="2:12" ht="9.9499999999999993" customHeight="1">
      <c r="B288" s="309"/>
      <c r="C288" s="302"/>
      <c r="D288" s="29">
        <v>400</v>
      </c>
      <c r="E288" s="29" t="s">
        <v>12</v>
      </c>
      <c r="F288" s="27">
        <v>0.16700000000000001</v>
      </c>
      <c r="G288" s="27">
        <f>PRZYGODY!Q50</f>
        <v>0.2</v>
      </c>
      <c r="H288" s="27">
        <f>D288*F288*G288</f>
        <v>13.36</v>
      </c>
      <c r="I288" s="50">
        <f>'baza dropów'!D288*'baza dropów'!G288</f>
        <v>80</v>
      </c>
      <c r="J288" s="39"/>
      <c r="K288" s="38"/>
      <c r="L288" s="38"/>
    </row>
    <row r="289" spans="2:12" ht="9.9499999999999993" customHeight="1">
      <c r="B289" s="309"/>
      <c r="C289" s="302"/>
      <c r="D289" s="29">
        <v>200</v>
      </c>
      <c r="E289" s="29" t="s">
        <v>1</v>
      </c>
      <c r="F289" s="27">
        <v>0.33300000000000002</v>
      </c>
      <c r="G289" s="27">
        <f>PRZYGODY!Q49</f>
        <v>1.2</v>
      </c>
      <c r="H289" s="27">
        <f>D289*F289*G289</f>
        <v>79.92</v>
      </c>
      <c r="I289" s="50">
        <f>'baza dropów'!D289*'baza dropów'!G289</f>
        <v>240</v>
      </c>
      <c r="J289" s="39"/>
      <c r="K289" s="38"/>
      <c r="L289" s="38"/>
    </row>
    <row r="290" spans="2:12" ht="9.9499999999999993" customHeight="1">
      <c r="B290" s="309"/>
      <c r="C290" s="302"/>
      <c r="D290" s="29">
        <v>300</v>
      </c>
      <c r="E290" s="29" t="s">
        <v>1</v>
      </c>
      <c r="F290" s="27">
        <v>0.16700000000000001</v>
      </c>
      <c r="G290" s="27">
        <f>PRZYGODY!Q49</f>
        <v>1.2</v>
      </c>
      <c r="H290" s="27">
        <f>D290*F290*G290</f>
        <v>60.12</v>
      </c>
      <c r="I290" s="50">
        <f>'baza dropów'!D290*'baza dropów'!G290</f>
        <v>360</v>
      </c>
      <c r="J290" s="39"/>
      <c r="K290" s="38"/>
      <c r="L290" s="38"/>
    </row>
    <row r="291" spans="2:12" ht="9.9499999999999993" customHeight="1">
      <c r="B291" s="309"/>
      <c r="C291" s="302"/>
      <c r="D291" s="7"/>
      <c r="E291" s="7"/>
      <c r="F291" s="31">
        <f>SUM(F287:F290)</f>
        <v>1</v>
      </c>
      <c r="G291" s="31"/>
      <c r="H291" s="31">
        <f>SUM(H287:H290)</f>
        <v>173.38</v>
      </c>
      <c r="I291" s="53"/>
      <c r="J291" s="39"/>
      <c r="K291" s="38"/>
      <c r="L291" s="38"/>
    </row>
    <row r="292" spans="2:12" ht="9.9499999999999993" customHeight="1">
      <c r="B292" s="309"/>
      <c r="C292" s="302">
        <v>2</v>
      </c>
      <c r="D292" s="29">
        <v>200</v>
      </c>
      <c r="E292" s="29" t="s">
        <v>66</v>
      </c>
      <c r="F292" s="27">
        <v>0.5</v>
      </c>
      <c r="G292" s="27">
        <f>PRZYGODY!Q54</f>
        <v>1.4999999999999999E-2</v>
      </c>
      <c r="H292" s="27">
        <f>D292*F292*G292</f>
        <v>1.5</v>
      </c>
      <c r="I292" s="50">
        <f>'baza dropów'!D292*'baza dropów'!G292</f>
        <v>3</v>
      </c>
      <c r="J292" s="39"/>
      <c r="K292" s="38"/>
      <c r="L292" s="38"/>
    </row>
    <row r="293" spans="2:12" ht="9.9499999999999993" customHeight="1">
      <c r="B293" s="309"/>
      <c r="C293" s="302"/>
      <c r="D293" s="29">
        <v>200</v>
      </c>
      <c r="E293" s="29" t="s">
        <v>4</v>
      </c>
      <c r="F293" s="27">
        <v>0.5</v>
      </c>
      <c r="G293" s="27">
        <f>PRZYGODY!Q53</f>
        <v>2.5000000000000001E-2</v>
      </c>
      <c r="H293" s="27">
        <f>D293*F293*G293</f>
        <v>2.5</v>
      </c>
      <c r="I293" s="50">
        <f>'baza dropów'!D293*'baza dropów'!G293</f>
        <v>5</v>
      </c>
      <c r="J293" s="39"/>
      <c r="K293" s="38"/>
      <c r="L293" s="38"/>
    </row>
    <row r="294" spans="2:12" ht="9.9499999999999993" customHeight="1">
      <c r="B294" s="309"/>
      <c r="C294" s="302"/>
      <c r="D294" s="7"/>
      <c r="E294" s="7"/>
      <c r="F294" s="31">
        <f>SUM(F292:F293)</f>
        <v>1</v>
      </c>
      <c r="G294" s="31"/>
      <c r="H294" s="31">
        <f>SUM(H292:H293)</f>
        <v>4</v>
      </c>
      <c r="I294" s="53"/>
      <c r="J294" s="39"/>
      <c r="K294" s="38"/>
      <c r="L294" s="38"/>
    </row>
    <row r="295" spans="2:12" ht="9.9499999999999993" customHeight="1">
      <c r="B295" s="309"/>
      <c r="C295" s="302" t="s">
        <v>154</v>
      </c>
      <c r="D295" s="29">
        <v>1000</v>
      </c>
      <c r="E295" s="29" t="s">
        <v>17</v>
      </c>
      <c r="F295" s="27">
        <v>0.16700000000000001</v>
      </c>
      <c r="G295" s="27">
        <f>PRZYGODY!Q39</f>
        <v>0.02</v>
      </c>
      <c r="H295" s="27">
        <f t="shared" ref="H295:H300" si="15">D295*F295*G295</f>
        <v>3.34</v>
      </c>
      <c r="I295" s="50">
        <f>'baza dropów'!D295*'baza dropów'!G295</f>
        <v>20</v>
      </c>
      <c r="J295" s="39"/>
      <c r="K295" s="38"/>
      <c r="L295" s="38"/>
    </row>
    <row r="296" spans="2:12" ht="9.9499999999999993" customHeight="1">
      <c r="B296" s="309"/>
      <c r="C296" s="302"/>
      <c r="D296" s="29">
        <v>1000</v>
      </c>
      <c r="E296" s="29" t="s">
        <v>18</v>
      </c>
      <c r="F296" s="27">
        <v>0.16700000000000001</v>
      </c>
      <c r="G296" s="27">
        <f>PRZYGODY!Q40</f>
        <v>1.4999999999999999E-2</v>
      </c>
      <c r="H296" s="27">
        <f t="shared" si="15"/>
        <v>2.5049999999999999</v>
      </c>
      <c r="I296" s="50">
        <f>'baza dropów'!D296*'baza dropów'!G296</f>
        <v>15</v>
      </c>
      <c r="J296" s="40"/>
      <c r="K296" s="38"/>
      <c r="L296" s="38"/>
    </row>
    <row r="297" spans="2:12" ht="9.9499999999999993" customHeight="1">
      <c r="B297" s="309"/>
      <c r="C297" s="302"/>
      <c r="D297" s="29">
        <v>300</v>
      </c>
      <c r="E297" s="29" t="s">
        <v>21</v>
      </c>
      <c r="F297" s="27">
        <v>0.16700000000000001</v>
      </c>
      <c r="G297" s="27">
        <f>PRZYGODY!Q43</f>
        <v>0.14000000000000001</v>
      </c>
      <c r="H297" s="27">
        <f t="shared" si="15"/>
        <v>7.0140000000000011</v>
      </c>
      <c r="I297" s="50">
        <f>'baza dropów'!D297*'baza dropów'!G297</f>
        <v>42.000000000000007</v>
      </c>
      <c r="J297" s="40"/>
      <c r="K297" s="38"/>
      <c r="L297" s="38"/>
    </row>
    <row r="298" spans="2:12" ht="9.9499999999999993" customHeight="1">
      <c r="B298" s="309"/>
      <c r="C298" s="302"/>
      <c r="D298" s="29">
        <v>300</v>
      </c>
      <c r="E298" s="29" t="s">
        <v>19</v>
      </c>
      <c r="F298" s="27">
        <v>0.16700000000000001</v>
      </c>
      <c r="G298" s="27">
        <f>PRZYGODY!Q41</f>
        <v>3.5000000000000003E-2</v>
      </c>
      <c r="H298" s="27">
        <f t="shared" si="15"/>
        <v>1.7535000000000003</v>
      </c>
      <c r="I298" s="50">
        <f>'baza dropów'!D298*'baza dropów'!G298</f>
        <v>10.500000000000002</v>
      </c>
      <c r="J298" s="41"/>
      <c r="K298" s="38"/>
      <c r="L298" s="38"/>
    </row>
    <row r="299" spans="2:12" ht="9.9499999999999993" customHeight="1">
      <c r="B299" s="309"/>
      <c r="C299" s="302"/>
      <c r="D299" s="29">
        <v>200</v>
      </c>
      <c r="E299" s="29" t="s">
        <v>22</v>
      </c>
      <c r="F299" s="27">
        <v>0.16700000000000001</v>
      </c>
      <c r="G299" s="27">
        <f>PRZYGODY!Q44</f>
        <v>0.02</v>
      </c>
      <c r="H299" s="27">
        <f t="shared" si="15"/>
        <v>0.66800000000000004</v>
      </c>
      <c r="I299" s="50">
        <f>'baza dropów'!D299*'baza dropów'!G299</f>
        <v>4</v>
      </c>
      <c r="J299" s="39"/>
      <c r="K299" s="38"/>
      <c r="L299" s="38"/>
    </row>
    <row r="300" spans="2:12" ht="9.9499999999999993" customHeight="1">
      <c r="B300" s="309"/>
      <c r="C300" s="302"/>
      <c r="D300" s="29">
        <v>100</v>
      </c>
      <c r="E300" s="29" t="s">
        <v>5</v>
      </c>
      <c r="F300" s="27">
        <v>0.16700000000000001</v>
      </c>
      <c r="G300" s="27">
        <f>PRZYGODY!Q42</f>
        <v>0.35</v>
      </c>
      <c r="H300" s="27">
        <f t="shared" si="15"/>
        <v>5.8449999999999998</v>
      </c>
      <c r="I300" s="50">
        <f>'baza dropów'!D300*'baza dropów'!G300</f>
        <v>35</v>
      </c>
      <c r="J300" s="39"/>
      <c r="K300" s="38"/>
      <c r="L300" s="38"/>
    </row>
    <row r="301" spans="2:12" ht="9.9499999999999993" customHeight="1">
      <c r="B301" s="309"/>
      <c r="C301" s="302"/>
      <c r="D301" s="7"/>
      <c r="E301" s="7"/>
      <c r="F301" s="31">
        <f>SUM(F295:F300)</f>
        <v>1.002</v>
      </c>
      <c r="G301" s="31"/>
      <c r="H301" s="31">
        <f>SUM(H295:H300)</f>
        <v>21.125500000000002</v>
      </c>
      <c r="I301" s="53"/>
      <c r="J301" s="39"/>
      <c r="K301" s="38"/>
      <c r="L301" s="38"/>
    </row>
    <row r="302" spans="2:12" ht="9.9499999999999993" customHeight="1">
      <c r="B302" s="309"/>
      <c r="C302" s="302">
        <v>5</v>
      </c>
      <c r="D302" s="29">
        <v>100</v>
      </c>
      <c r="E302" s="29" t="s">
        <v>6</v>
      </c>
      <c r="F302" s="27">
        <v>0.25</v>
      </c>
      <c r="G302" s="27">
        <f>PRZYGODY!Q55</f>
        <v>1.2E-2</v>
      </c>
      <c r="H302" s="27">
        <f>D302*F302*G302</f>
        <v>0.3</v>
      </c>
      <c r="I302" s="50">
        <f>'baza dropów'!D302*'baza dropów'!G302</f>
        <v>1.2</v>
      </c>
      <c r="J302" s="39"/>
      <c r="K302" s="38"/>
      <c r="L302" s="38"/>
    </row>
    <row r="303" spans="2:12" ht="9.9499999999999993" customHeight="1">
      <c r="B303" s="309"/>
      <c r="C303" s="302"/>
      <c r="D303" s="29">
        <v>100</v>
      </c>
      <c r="E303" s="29" t="s">
        <v>7</v>
      </c>
      <c r="F303" s="27">
        <v>0.25</v>
      </c>
      <c r="G303" s="27">
        <f>PRZYGODY!Q56</f>
        <v>1.7999999999999999E-2</v>
      </c>
      <c r="H303" s="27">
        <f>D303*F303*G303</f>
        <v>0.44999999999999996</v>
      </c>
      <c r="I303" s="50">
        <f>'baza dropów'!D303*'baza dropów'!G303</f>
        <v>1.7999999999999998</v>
      </c>
      <c r="J303" s="39"/>
      <c r="K303" s="38"/>
      <c r="L303" s="38"/>
    </row>
    <row r="304" spans="2:12" ht="9.9499999999999993" customHeight="1">
      <c r="B304" s="309"/>
      <c r="C304" s="302"/>
      <c r="D304" s="29">
        <v>100</v>
      </c>
      <c r="E304" s="29" t="s">
        <v>8</v>
      </c>
      <c r="F304" s="27">
        <v>0.25</v>
      </c>
      <c r="G304" s="27">
        <f>PRZYGODY!Q57</f>
        <v>0.09</v>
      </c>
      <c r="H304" s="27">
        <f>D304*F304*G304</f>
        <v>2.25</v>
      </c>
      <c r="I304" s="50">
        <f>'baza dropów'!D304*'baza dropów'!G304</f>
        <v>9</v>
      </c>
      <c r="J304" s="39"/>
      <c r="K304" s="38"/>
      <c r="L304" s="38"/>
    </row>
    <row r="305" spans="2:12" ht="9.9499999999999993" customHeight="1">
      <c r="B305" s="309"/>
      <c r="C305" s="302"/>
      <c r="D305" s="29">
        <v>50</v>
      </c>
      <c r="E305" s="29" t="s">
        <v>9</v>
      </c>
      <c r="F305" s="27">
        <v>0.25</v>
      </c>
      <c r="G305" s="27">
        <f>PRZYGODY!Q48</f>
        <v>0.45</v>
      </c>
      <c r="H305" s="27">
        <f>D305*F305*G305</f>
        <v>5.625</v>
      </c>
      <c r="I305" s="50">
        <f>'baza dropów'!D305*'baza dropów'!G305</f>
        <v>22.5</v>
      </c>
      <c r="J305" s="39"/>
      <c r="K305" s="38"/>
      <c r="L305" s="38"/>
    </row>
    <row r="306" spans="2:12" ht="9.9499999999999993" customHeight="1">
      <c r="B306" s="309"/>
      <c r="C306" s="302"/>
      <c r="D306" s="7"/>
      <c r="E306" s="7"/>
      <c r="F306" s="31">
        <f>SUM(F302:F305)</f>
        <v>1</v>
      </c>
      <c r="G306" s="31"/>
      <c r="H306" s="31">
        <f>SUM(H302:H305)</f>
        <v>8.625</v>
      </c>
      <c r="I306" s="53"/>
      <c r="J306" s="39"/>
      <c r="K306" s="38"/>
      <c r="L306" s="38"/>
    </row>
    <row r="307" spans="2:12" ht="9.9499999999999993" customHeight="1">
      <c r="B307" s="309"/>
      <c r="C307" s="302">
        <v>6</v>
      </c>
      <c r="D307" s="29">
        <v>1000</v>
      </c>
      <c r="E307" s="29" t="s">
        <v>75</v>
      </c>
      <c r="F307" s="27">
        <v>0.30299999999999999</v>
      </c>
      <c r="G307" s="27">
        <f>PRZYGODY!V39</f>
        <v>0.2</v>
      </c>
      <c r="H307" s="27">
        <f t="shared" ref="H307:H312" si="16">D307*F307*G307</f>
        <v>60.6</v>
      </c>
      <c r="I307" s="50">
        <f>'baza dropów'!D307*'baza dropów'!G307</f>
        <v>200</v>
      </c>
      <c r="J307" s="39"/>
      <c r="K307" s="38"/>
      <c r="L307" s="38"/>
    </row>
    <row r="308" spans="2:12" ht="9.9499999999999993" customHeight="1">
      <c r="B308" s="309"/>
      <c r="C308" s="302"/>
      <c r="D308" s="29">
        <v>600</v>
      </c>
      <c r="E308" s="29" t="s">
        <v>10</v>
      </c>
      <c r="F308" s="27">
        <v>0.22700000000000001</v>
      </c>
      <c r="G308" s="27">
        <f>PRZYGODY!V43</f>
        <v>0.02</v>
      </c>
      <c r="H308" s="27">
        <f t="shared" si="16"/>
        <v>2.7240000000000002</v>
      </c>
      <c r="I308" s="50">
        <f>'baza dropów'!D308*'baza dropów'!G308</f>
        <v>12</v>
      </c>
      <c r="J308" s="39"/>
      <c r="K308" s="38"/>
      <c r="L308" s="38"/>
    </row>
    <row r="309" spans="2:12" ht="9.9499999999999993" customHeight="1">
      <c r="B309" s="309"/>
      <c r="C309" s="302"/>
      <c r="D309" s="29">
        <v>500</v>
      </c>
      <c r="E309" s="29" t="s">
        <v>24</v>
      </c>
      <c r="F309" s="27">
        <v>0.30299999999999999</v>
      </c>
      <c r="G309" s="27">
        <f>PRZYGODY!V42</f>
        <v>0.05</v>
      </c>
      <c r="H309" s="27">
        <f t="shared" si="16"/>
        <v>7.5750000000000002</v>
      </c>
      <c r="I309" s="50">
        <f>'baza dropów'!D309*'baza dropów'!G309</f>
        <v>25</v>
      </c>
      <c r="J309" s="39"/>
      <c r="K309" s="38"/>
      <c r="L309" s="38"/>
    </row>
    <row r="310" spans="2:12" ht="9.9499999999999993" customHeight="1">
      <c r="B310" s="309"/>
      <c r="C310" s="302"/>
      <c r="D310" s="29">
        <v>300</v>
      </c>
      <c r="E310" s="29" t="s">
        <v>11</v>
      </c>
      <c r="F310" s="27">
        <v>7.5999999999999998E-2</v>
      </c>
      <c r="G310" s="27">
        <f>PRZYGODY!V40</f>
        <v>0.9</v>
      </c>
      <c r="H310" s="27">
        <f t="shared" si="16"/>
        <v>20.52</v>
      </c>
      <c r="I310" s="50">
        <f>'baza dropów'!D310*'baza dropów'!G310</f>
        <v>270</v>
      </c>
      <c r="J310" s="39"/>
      <c r="K310" s="38"/>
      <c r="L310" s="38"/>
    </row>
    <row r="311" spans="2:12" ht="9.9499999999999993" customHeight="1">
      <c r="B311" s="309"/>
      <c r="C311" s="302"/>
      <c r="D311" s="29">
        <v>1</v>
      </c>
      <c r="E311" s="8" t="s">
        <v>72</v>
      </c>
      <c r="F311" s="27">
        <v>6.0999999999999999E-2</v>
      </c>
      <c r="G311" s="27">
        <f>PRZYGODY!K42</f>
        <v>50</v>
      </c>
      <c r="H311" s="27">
        <f t="shared" si="16"/>
        <v>3.05</v>
      </c>
      <c r="I311" s="50">
        <f>'baza dropów'!D311*'baza dropów'!G311</f>
        <v>50</v>
      </c>
      <c r="J311" s="39"/>
      <c r="K311" s="38"/>
      <c r="L311" s="38"/>
    </row>
    <row r="312" spans="2:12" ht="9.9499999999999993" customHeight="1">
      <c r="B312" s="309"/>
      <c r="C312" s="302"/>
      <c r="D312" s="29">
        <v>1</v>
      </c>
      <c r="E312" s="8" t="s">
        <v>76</v>
      </c>
      <c r="F312" s="27">
        <v>0.03</v>
      </c>
      <c r="G312" s="27">
        <f>PRZYGODY!K47</f>
        <v>50</v>
      </c>
      <c r="H312" s="27">
        <f t="shared" si="16"/>
        <v>1.5</v>
      </c>
      <c r="I312" s="50">
        <f>'baza dropów'!D312*'baza dropów'!G312</f>
        <v>50</v>
      </c>
      <c r="J312" s="39"/>
      <c r="K312" s="38"/>
      <c r="L312" s="38"/>
    </row>
    <row r="313" spans="2:12" ht="9.9499999999999993" customHeight="1" thickBot="1">
      <c r="B313" s="310"/>
      <c r="C313" s="303"/>
      <c r="D313" s="9"/>
      <c r="E313" s="9"/>
      <c r="F313" s="32">
        <f>SUM(F307:F312)</f>
        <v>1</v>
      </c>
      <c r="G313" s="32"/>
      <c r="H313" s="32">
        <f>SUM(H307:H312)</f>
        <v>95.968999999999994</v>
      </c>
      <c r="I313" s="54"/>
      <c r="J313" s="39"/>
      <c r="K313" s="38"/>
      <c r="L313" s="38"/>
    </row>
    <row r="314" spans="2:12" ht="9.9499999999999993" customHeight="1">
      <c r="B314" s="305" t="s">
        <v>77</v>
      </c>
      <c r="C314" s="304">
        <v>1</v>
      </c>
      <c r="D314" s="28">
        <v>300</v>
      </c>
      <c r="E314" s="28" t="s">
        <v>12</v>
      </c>
      <c r="F314" s="26">
        <v>0.33300000000000002</v>
      </c>
      <c r="G314" s="26">
        <f>PRZYGODY!Q50</f>
        <v>0.2</v>
      </c>
      <c r="H314" s="26">
        <f>D314*F314*G314</f>
        <v>19.980000000000004</v>
      </c>
      <c r="I314" s="49">
        <f>'baza dropów'!D314*'baza dropów'!G314</f>
        <v>60</v>
      </c>
      <c r="J314" s="39"/>
      <c r="K314" s="38"/>
      <c r="L314" s="38"/>
    </row>
    <row r="315" spans="2:12" ht="9.9499999999999993" customHeight="1">
      <c r="B315" s="306"/>
      <c r="C315" s="302"/>
      <c r="D315" s="29">
        <v>400</v>
      </c>
      <c r="E315" s="29" t="s">
        <v>12</v>
      </c>
      <c r="F315" s="27">
        <v>0.16700000000000001</v>
      </c>
      <c r="G315" s="27">
        <f>PRZYGODY!Q50</f>
        <v>0.2</v>
      </c>
      <c r="H315" s="27">
        <f>D315*F315*G315</f>
        <v>13.36</v>
      </c>
      <c r="I315" s="50">
        <f>'baza dropów'!D315*'baza dropów'!G315</f>
        <v>80</v>
      </c>
      <c r="J315" s="39"/>
      <c r="K315" s="38"/>
      <c r="L315" s="38"/>
    </row>
    <row r="316" spans="2:12" ht="9.9499999999999993" customHeight="1">
      <c r="B316" s="306"/>
      <c r="C316" s="302"/>
      <c r="D316" s="29">
        <v>400</v>
      </c>
      <c r="E316" s="29" t="s">
        <v>1</v>
      </c>
      <c r="F316" s="27">
        <v>0.33300000000000002</v>
      </c>
      <c r="G316" s="27">
        <f>PRZYGODY!Q49</f>
        <v>1.2</v>
      </c>
      <c r="H316" s="27">
        <f>D316*F316*G316</f>
        <v>159.84</v>
      </c>
      <c r="I316" s="50">
        <f>'baza dropów'!D316*'baza dropów'!G316</f>
        <v>480</v>
      </c>
      <c r="J316" s="39"/>
      <c r="K316" s="38"/>
      <c r="L316" s="38"/>
    </row>
    <row r="317" spans="2:12" ht="9.9499999999999993" customHeight="1">
      <c r="B317" s="306"/>
      <c r="C317" s="302"/>
      <c r="D317" s="29">
        <v>500</v>
      </c>
      <c r="E317" s="29" t="s">
        <v>1</v>
      </c>
      <c r="F317" s="27">
        <v>0.16700000000000001</v>
      </c>
      <c r="G317" s="27">
        <f>PRZYGODY!Q49</f>
        <v>1.2</v>
      </c>
      <c r="H317" s="27">
        <f>D317*F317*G317</f>
        <v>100.2</v>
      </c>
      <c r="I317" s="50">
        <f>'baza dropów'!D317*'baza dropów'!G317</f>
        <v>600</v>
      </c>
      <c r="J317" s="39"/>
      <c r="K317" s="38"/>
      <c r="L317" s="38"/>
    </row>
    <row r="318" spans="2:12" ht="9.9499999999999993" customHeight="1">
      <c r="B318" s="306"/>
      <c r="C318" s="302"/>
      <c r="D318" s="7"/>
      <c r="E318" s="7"/>
      <c r="F318" s="31">
        <f>SUM(F314:F317)</f>
        <v>1</v>
      </c>
      <c r="G318" s="31"/>
      <c r="H318" s="31">
        <f>SUM(H314:H317)</f>
        <v>293.38</v>
      </c>
      <c r="I318" s="53"/>
      <c r="J318" s="40"/>
      <c r="K318" s="38"/>
      <c r="L318" s="38"/>
    </row>
    <row r="319" spans="2:12" ht="9.9499999999999993" customHeight="1">
      <c r="B319" s="306"/>
      <c r="C319" s="302">
        <v>2</v>
      </c>
      <c r="D319" s="29">
        <v>300</v>
      </c>
      <c r="E319" s="29" t="s">
        <v>66</v>
      </c>
      <c r="F319" s="27">
        <v>0.5</v>
      </c>
      <c r="G319" s="27">
        <f>PRZYGODY!Q54</f>
        <v>1.4999999999999999E-2</v>
      </c>
      <c r="H319" s="27">
        <f>D319*F319*G319</f>
        <v>2.25</v>
      </c>
      <c r="I319" s="50">
        <f>'baza dropów'!D319*'baza dropów'!G319</f>
        <v>4.5</v>
      </c>
      <c r="J319" s="40"/>
      <c r="K319" s="38"/>
      <c r="L319" s="38"/>
    </row>
    <row r="320" spans="2:12" ht="9.9499999999999993" customHeight="1">
      <c r="B320" s="306"/>
      <c r="C320" s="302"/>
      <c r="D320" s="29">
        <v>300</v>
      </c>
      <c r="E320" s="29" t="s">
        <v>4</v>
      </c>
      <c r="F320" s="27">
        <v>0.5</v>
      </c>
      <c r="G320" s="27">
        <f>PRZYGODY!Q53</f>
        <v>2.5000000000000001E-2</v>
      </c>
      <c r="H320" s="27">
        <f>D320*F320*G320</f>
        <v>3.75</v>
      </c>
      <c r="I320" s="50">
        <f>'baza dropów'!D320*'baza dropów'!G320</f>
        <v>7.5</v>
      </c>
      <c r="J320" s="41"/>
      <c r="K320" s="38"/>
      <c r="L320" s="38"/>
    </row>
    <row r="321" spans="2:12" ht="9.9499999999999993" customHeight="1">
      <c r="B321" s="306"/>
      <c r="C321" s="302"/>
      <c r="D321" s="7"/>
      <c r="E321" s="7"/>
      <c r="F321" s="31">
        <f>SUM(F319:F320)</f>
        <v>1</v>
      </c>
      <c r="G321" s="31"/>
      <c r="H321" s="31">
        <f>SUM(H319:H320)</f>
        <v>6</v>
      </c>
      <c r="I321" s="51"/>
      <c r="J321" s="39"/>
      <c r="K321" s="38"/>
      <c r="L321" s="38"/>
    </row>
    <row r="322" spans="2:12" ht="9.9499999999999993" customHeight="1">
      <c r="B322" s="306"/>
      <c r="C322" s="302" t="s">
        <v>154</v>
      </c>
      <c r="D322" s="29">
        <v>600</v>
      </c>
      <c r="E322" s="29" t="s">
        <v>21</v>
      </c>
      <c r="F322" s="27">
        <v>0.25</v>
      </c>
      <c r="G322" s="27">
        <f>PRZYGODY!Q43</f>
        <v>0.14000000000000001</v>
      </c>
      <c r="H322" s="27">
        <f>D322*F322*G322</f>
        <v>21.000000000000004</v>
      </c>
      <c r="I322" s="50">
        <f>'baza dropów'!D322*'baza dropów'!G322</f>
        <v>84.000000000000014</v>
      </c>
      <c r="J322" s="39"/>
      <c r="K322" s="38"/>
      <c r="L322" s="38"/>
    </row>
    <row r="323" spans="2:12" ht="9.9499999999999993" customHeight="1">
      <c r="B323" s="306"/>
      <c r="C323" s="302"/>
      <c r="D323" s="29">
        <v>700</v>
      </c>
      <c r="E323" s="29" t="s">
        <v>19</v>
      </c>
      <c r="F323" s="27">
        <v>0.25</v>
      </c>
      <c r="G323" s="27">
        <f>PRZYGODY!Q41</f>
        <v>3.5000000000000003E-2</v>
      </c>
      <c r="H323" s="27">
        <f>D323*F323*G323</f>
        <v>6.1250000000000009</v>
      </c>
      <c r="I323" s="50">
        <f>'baza dropów'!D323*'baza dropów'!G323</f>
        <v>24.500000000000004</v>
      </c>
      <c r="J323" s="39"/>
      <c r="K323" s="38"/>
      <c r="L323" s="38"/>
    </row>
    <row r="324" spans="2:12" ht="9.9499999999999993" customHeight="1">
      <c r="B324" s="306"/>
      <c r="C324" s="302"/>
      <c r="D324" s="29">
        <v>600</v>
      </c>
      <c r="E324" s="29" t="s">
        <v>22</v>
      </c>
      <c r="F324" s="27">
        <v>0.25</v>
      </c>
      <c r="G324" s="27">
        <f>PRZYGODY!Q44</f>
        <v>0.02</v>
      </c>
      <c r="H324" s="27">
        <f>D324*F324*G324</f>
        <v>3</v>
      </c>
      <c r="I324" s="50">
        <f>'baza dropów'!D324*'baza dropów'!G324</f>
        <v>12</v>
      </c>
      <c r="J324" s="39"/>
      <c r="K324" s="38"/>
      <c r="L324" s="38"/>
    </row>
    <row r="325" spans="2:12" ht="9.9499999999999993" customHeight="1">
      <c r="B325" s="306"/>
      <c r="C325" s="302"/>
      <c r="D325" s="29">
        <v>200</v>
      </c>
      <c r="E325" s="29" t="s">
        <v>5</v>
      </c>
      <c r="F325" s="27">
        <v>0.25</v>
      </c>
      <c r="G325" s="27">
        <f>PRZYGODY!Q42</f>
        <v>0.35</v>
      </c>
      <c r="H325" s="27">
        <f>D325*F325*G325</f>
        <v>17.5</v>
      </c>
      <c r="I325" s="50">
        <f>'baza dropów'!D325*'baza dropów'!G325</f>
        <v>70</v>
      </c>
      <c r="J325" s="39"/>
      <c r="K325" s="38"/>
      <c r="L325" s="38"/>
    </row>
    <row r="326" spans="2:12" ht="9.9499999999999993" customHeight="1">
      <c r="B326" s="306"/>
      <c r="C326" s="302"/>
      <c r="D326" s="7"/>
      <c r="E326" s="7"/>
      <c r="F326" s="31">
        <f>SUM(F322:F325)</f>
        <v>1</v>
      </c>
      <c r="G326" s="31"/>
      <c r="H326" s="31">
        <f>SUM(H322:H325)</f>
        <v>47.625</v>
      </c>
      <c r="I326" s="51"/>
      <c r="J326" s="39"/>
      <c r="K326" s="38"/>
      <c r="L326" s="38"/>
    </row>
    <row r="327" spans="2:12" ht="9.9499999999999993" customHeight="1">
      <c r="B327" s="306"/>
      <c r="C327" s="302">
        <v>5</v>
      </c>
      <c r="D327" s="29">
        <v>200</v>
      </c>
      <c r="E327" s="29" t="s">
        <v>6</v>
      </c>
      <c r="F327" s="27">
        <v>0.25</v>
      </c>
      <c r="G327" s="27">
        <f>PRZYGODY!Q55</f>
        <v>1.2E-2</v>
      </c>
      <c r="H327" s="27">
        <f>D327*F327*G327</f>
        <v>0.6</v>
      </c>
      <c r="I327" s="50">
        <f>'baza dropów'!D327*'baza dropów'!G327</f>
        <v>2.4</v>
      </c>
      <c r="J327" s="39"/>
      <c r="K327" s="38"/>
      <c r="L327" s="38"/>
    </row>
    <row r="328" spans="2:12" ht="9.9499999999999993" customHeight="1">
      <c r="B328" s="306"/>
      <c r="C328" s="302"/>
      <c r="D328" s="29">
        <v>150</v>
      </c>
      <c r="E328" s="29" t="s">
        <v>7</v>
      </c>
      <c r="F328" s="27">
        <v>0.25</v>
      </c>
      <c r="G328" s="27">
        <f>PRZYGODY!Q56</f>
        <v>1.7999999999999999E-2</v>
      </c>
      <c r="H328" s="27">
        <f>D328*F328*G328</f>
        <v>0.67499999999999993</v>
      </c>
      <c r="I328" s="50">
        <f>'baza dropów'!D328*'baza dropów'!G328</f>
        <v>2.6999999999999997</v>
      </c>
      <c r="J328" s="39"/>
      <c r="K328" s="38"/>
      <c r="L328" s="38"/>
    </row>
    <row r="329" spans="2:12" ht="9.9499999999999993" customHeight="1">
      <c r="B329" s="306"/>
      <c r="C329" s="302"/>
      <c r="D329" s="29">
        <v>100</v>
      </c>
      <c r="E329" s="29" t="s">
        <v>8</v>
      </c>
      <c r="F329" s="27">
        <v>0.25</v>
      </c>
      <c r="G329" s="27">
        <f>PRZYGODY!Q57</f>
        <v>0.09</v>
      </c>
      <c r="H329" s="27">
        <f>D329*F329*G329</f>
        <v>2.25</v>
      </c>
      <c r="I329" s="50">
        <f>'baza dropów'!D329*'baza dropów'!G329</f>
        <v>9</v>
      </c>
      <c r="J329" s="39"/>
      <c r="K329" s="38"/>
      <c r="L329" s="38"/>
    </row>
    <row r="330" spans="2:12" ht="9.9499999999999993" customHeight="1">
      <c r="B330" s="306"/>
      <c r="C330" s="302"/>
      <c r="D330" s="29">
        <v>100</v>
      </c>
      <c r="E330" s="29" t="s">
        <v>9</v>
      </c>
      <c r="F330" s="27">
        <v>0.25</v>
      </c>
      <c r="G330" s="27">
        <f>PRZYGODY!Q48</f>
        <v>0.45</v>
      </c>
      <c r="H330" s="27">
        <f>D330*F330*G330</f>
        <v>11.25</v>
      </c>
      <c r="I330" s="50">
        <f>'baza dropów'!D330*'baza dropów'!G330</f>
        <v>45</v>
      </c>
      <c r="J330" s="39"/>
      <c r="K330" s="38"/>
      <c r="L330" s="38"/>
    </row>
    <row r="331" spans="2:12" ht="9.9499999999999993" customHeight="1">
      <c r="B331" s="306"/>
      <c r="C331" s="302"/>
      <c r="D331" s="7"/>
      <c r="E331" s="7"/>
      <c r="F331" s="31">
        <f>SUM(F327:F330)</f>
        <v>1</v>
      </c>
      <c r="G331" s="31"/>
      <c r="H331" s="31">
        <f>SUM(H327:H330)</f>
        <v>14.775</v>
      </c>
      <c r="I331" s="51"/>
      <c r="J331" s="39"/>
      <c r="K331" s="38"/>
      <c r="L331" s="38"/>
    </row>
    <row r="332" spans="2:12" ht="9.9499999999999993" customHeight="1">
      <c r="B332" s="306"/>
      <c r="C332" s="302">
        <v>6</v>
      </c>
      <c r="D332" s="29">
        <v>1000</v>
      </c>
      <c r="E332" s="29" t="s">
        <v>75</v>
      </c>
      <c r="F332" s="27">
        <v>0.30299999999999999</v>
      </c>
      <c r="G332" s="27">
        <f>PRZYGODY!V39</f>
        <v>0.2</v>
      </c>
      <c r="H332" s="27">
        <f t="shared" ref="H332:H337" si="17">D332*F332*G332</f>
        <v>60.6</v>
      </c>
      <c r="I332" s="50">
        <f>'baza dropów'!D332*'baza dropów'!G332</f>
        <v>200</v>
      </c>
      <c r="J332" s="39"/>
      <c r="K332" s="38"/>
      <c r="L332" s="38"/>
    </row>
    <row r="333" spans="2:12" ht="9.9499999999999993" customHeight="1">
      <c r="B333" s="306"/>
      <c r="C333" s="302"/>
      <c r="D333" s="29">
        <v>600</v>
      </c>
      <c r="E333" s="29" t="s">
        <v>10</v>
      </c>
      <c r="F333" s="27">
        <v>0.22700000000000001</v>
      </c>
      <c r="G333" s="27">
        <f>PRZYGODY!V43</f>
        <v>0.02</v>
      </c>
      <c r="H333" s="27">
        <f t="shared" si="17"/>
        <v>2.7240000000000002</v>
      </c>
      <c r="I333" s="50">
        <f>'baza dropów'!D333*'baza dropów'!G333</f>
        <v>12</v>
      </c>
      <c r="J333" s="39"/>
      <c r="K333" s="38"/>
      <c r="L333" s="38"/>
    </row>
    <row r="334" spans="2:12" ht="9.9499999999999993" customHeight="1">
      <c r="B334" s="306"/>
      <c r="C334" s="302"/>
      <c r="D334" s="29">
        <v>500</v>
      </c>
      <c r="E334" s="29" t="s">
        <v>24</v>
      </c>
      <c r="F334" s="27">
        <v>0.30299999999999999</v>
      </c>
      <c r="G334" s="27">
        <f>PRZYGODY!V42</f>
        <v>0.05</v>
      </c>
      <c r="H334" s="27">
        <f t="shared" si="17"/>
        <v>7.5750000000000002</v>
      </c>
      <c r="I334" s="50">
        <f>'baza dropów'!D334*'baza dropów'!G334</f>
        <v>25</v>
      </c>
      <c r="J334" s="39"/>
      <c r="K334" s="38"/>
      <c r="L334" s="38"/>
    </row>
    <row r="335" spans="2:12" ht="9.9499999999999993" customHeight="1">
      <c r="B335" s="306"/>
      <c r="C335" s="302"/>
      <c r="D335" s="29">
        <v>300</v>
      </c>
      <c r="E335" s="29" t="s">
        <v>11</v>
      </c>
      <c r="F335" s="27">
        <v>7.5999999999999998E-2</v>
      </c>
      <c r="G335" s="27">
        <f>PRZYGODY!V40</f>
        <v>0.9</v>
      </c>
      <c r="H335" s="27">
        <f t="shared" si="17"/>
        <v>20.52</v>
      </c>
      <c r="I335" s="50">
        <f>'baza dropów'!D335*'baza dropów'!G335</f>
        <v>270</v>
      </c>
      <c r="J335" s="39"/>
      <c r="K335" s="38"/>
      <c r="L335" s="38"/>
    </row>
    <row r="336" spans="2:12" ht="9.9499999999999993" customHeight="1">
      <c r="B336" s="306"/>
      <c r="C336" s="302"/>
      <c r="D336" s="29">
        <v>1</v>
      </c>
      <c r="E336" s="8" t="s">
        <v>72</v>
      </c>
      <c r="F336" s="27">
        <v>6.0999999999999999E-2</v>
      </c>
      <c r="G336" s="27">
        <f>PRZYGODY!K42</f>
        <v>50</v>
      </c>
      <c r="H336" s="27">
        <f t="shared" si="17"/>
        <v>3.05</v>
      </c>
      <c r="I336" s="50">
        <f>'baza dropów'!D336*'baza dropów'!G336</f>
        <v>50</v>
      </c>
      <c r="J336" s="39"/>
      <c r="K336" s="38"/>
      <c r="L336" s="38"/>
    </row>
    <row r="337" spans="2:12" ht="9.9499999999999993" customHeight="1">
      <c r="B337" s="306"/>
      <c r="C337" s="302"/>
      <c r="D337" s="29">
        <v>1</v>
      </c>
      <c r="E337" s="8" t="s">
        <v>78</v>
      </c>
      <c r="F337" s="27">
        <v>0.03</v>
      </c>
      <c r="G337" s="27">
        <f>PRZYGODY!K40</f>
        <v>1000</v>
      </c>
      <c r="H337" s="27">
        <f t="shared" si="17"/>
        <v>30</v>
      </c>
      <c r="I337" s="50">
        <f>'baza dropów'!D337*'baza dropów'!G337</f>
        <v>1000</v>
      </c>
      <c r="J337" s="39"/>
      <c r="K337" s="38"/>
      <c r="L337" s="38"/>
    </row>
    <row r="338" spans="2:12" ht="9.9499999999999993" customHeight="1" thickBot="1">
      <c r="B338" s="307"/>
      <c r="C338" s="303"/>
      <c r="D338" s="9"/>
      <c r="E338" s="9"/>
      <c r="F338" s="32">
        <f>SUM(F332:F337)</f>
        <v>1</v>
      </c>
      <c r="G338" s="32"/>
      <c r="H338" s="32">
        <f>SUM(H332:H337)</f>
        <v>124.46899999999999</v>
      </c>
      <c r="I338" s="57"/>
      <c r="J338" s="39"/>
      <c r="K338" s="38"/>
      <c r="L338" s="38"/>
    </row>
    <row r="339" spans="2:12" ht="9.9499999999999993" customHeight="1">
      <c r="B339" s="308" t="s">
        <v>79</v>
      </c>
      <c r="C339" s="304">
        <v>1</v>
      </c>
      <c r="D339" s="28">
        <v>800</v>
      </c>
      <c r="E339" s="28" t="s">
        <v>12</v>
      </c>
      <c r="F339" s="26">
        <v>0.222</v>
      </c>
      <c r="G339" s="26">
        <f>PRZYGODY!Q50</f>
        <v>0.2</v>
      </c>
      <c r="H339" s="26">
        <f t="shared" ref="H339:H344" si="18">D339*F339*G339</f>
        <v>35.520000000000003</v>
      </c>
      <c r="I339" s="49">
        <f>'baza dropów'!D339*'baza dropów'!G339</f>
        <v>160</v>
      </c>
      <c r="J339" s="39"/>
      <c r="K339" s="38"/>
      <c r="L339" s="38"/>
    </row>
    <row r="340" spans="2:12" ht="9.9499999999999993" customHeight="1">
      <c r="B340" s="309"/>
      <c r="C340" s="302"/>
      <c r="D340" s="29">
        <v>1000</v>
      </c>
      <c r="E340" s="29" t="s">
        <v>12</v>
      </c>
      <c r="F340" s="27">
        <v>0.111</v>
      </c>
      <c r="G340" s="27">
        <f>PRZYGODY!Q50</f>
        <v>0.2</v>
      </c>
      <c r="H340" s="27">
        <f t="shared" si="18"/>
        <v>22.200000000000003</v>
      </c>
      <c r="I340" s="50">
        <f>'baza dropów'!D340*'baza dropów'!G340</f>
        <v>200</v>
      </c>
      <c r="J340" s="39"/>
      <c r="K340" s="38"/>
      <c r="L340" s="38"/>
    </row>
    <row r="341" spans="2:12" ht="9.9499999999999993" customHeight="1">
      <c r="B341" s="309"/>
      <c r="C341" s="302"/>
      <c r="D341" s="29">
        <v>700</v>
      </c>
      <c r="E341" s="29" t="s">
        <v>1</v>
      </c>
      <c r="F341" s="27">
        <v>0.222</v>
      </c>
      <c r="G341" s="27">
        <f>PRZYGODY!Q49</f>
        <v>1.2</v>
      </c>
      <c r="H341" s="27">
        <f t="shared" si="18"/>
        <v>186.48</v>
      </c>
      <c r="I341" s="50">
        <f>'baza dropów'!D341*'baza dropów'!G341</f>
        <v>840</v>
      </c>
      <c r="J341" s="39"/>
      <c r="K341" s="38"/>
      <c r="L341" s="38"/>
    </row>
    <row r="342" spans="2:12" ht="9.9499999999999993" customHeight="1">
      <c r="B342" s="309"/>
      <c r="C342" s="302"/>
      <c r="D342" s="29">
        <v>800</v>
      </c>
      <c r="E342" s="29" t="s">
        <v>1</v>
      </c>
      <c r="F342" s="27">
        <v>0.111</v>
      </c>
      <c r="G342" s="27">
        <f>PRZYGODY!Q49</f>
        <v>1.2</v>
      </c>
      <c r="H342" s="27">
        <f t="shared" si="18"/>
        <v>106.55999999999999</v>
      </c>
      <c r="I342" s="50">
        <f>'baza dropów'!D342*'baza dropów'!G342</f>
        <v>960</v>
      </c>
      <c r="J342" s="39"/>
      <c r="K342" s="38"/>
      <c r="L342" s="38"/>
    </row>
    <row r="343" spans="2:12" ht="9.9499999999999993" customHeight="1">
      <c r="B343" s="309"/>
      <c r="C343" s="302"/>
      <c r="D343" s="29">
        <v>200</v>
      </c>
      <c r="E343" s="29" t="s">
        <v>65</v>
      </c>
      <c r="F343" s="27">
        <v>0.222</v>
      </c>
      <c r="G343" s="27">
        <f>PRZYGODY!Q52</f>
        <v>0.2</v>
      </c>
      <c r="H343" s="27">
        <f t="shared" si="18"/>
        <v>8.8800000000000008</v>
      </c>
      <c r="I343" s="50">
        <f>'baza dropów'!D343*'baza dropów'!G343</f>
        <v>40</v>
      </c>
      <c r="J343" s="39"/>
      <c r="K343" s="38"/>
      <c r="L343" s="38"/>
    </row>
    <row r="344" spans="2:12" ht="9.9499999999999993" customHeight="1">
      <c r="B344" s="309"/>
      <c r="C344" s="302"/>
      <c r="D344" s="29">
        <v>300</v>
      </c>
      <c r="E344" s="29" t="s">
        <v>65</v>
      </c>
      <c r="F344" s="27">
        <v>0.111</v>
      </c>
      <c r="G344" s="27">
        <f>PRZYGODY!Q52</f>
        <v>0.2</v>
      </c>
      <c r="H344" s="27">
        <f t="shared" si="18"/>
        <v>6.66</v>
      </c>
      <c r="I344" s="50">
        <f>'baza dropów'!D344*'baza dropów'!G344</f>
        <v>60</v>
      </c>
      <c r="J344" s="39"/>
      <c r="K344" s="38"/>
      <c r="L344" s="38"/>
    </row>
    <row r="345" spans="2:12" ht="9.9499999999999993" customHeight="1">
      <c r="B345" s="309"/>
      <c r="C345" s="302"/>
      <c r="D345" s="7"/>
      <c r="E345" s="7"/>
      <c r="F345" s="31">
        <f>SUM(F339:F344)</f>
        <v>0.999</v>
      </c>
      <c r="G345" s="31"/>
      <c r="H345" s="31">
        <f>SUM(H339:H344)</f>
        <v>366.3</v>
      </c>
      <c r="I345" s="51"/>
      <c r="J345" s="39"/>
      <c r="K345" s="38"/>
      <c r="L345" s="38"/>
    </row>
    <row r="346" spans="2:12" ht="9.9499999999999993" customHeight="1">
      <c r="B346" s="309"/>
      <c r="C346" s="302" t="s">
        <v>155</v>
      </c>
      <c r="D346" s="29">
        <v>1200</v>
      </c>
      <c r="E346" s="29" t="s">
        <v>21</v>
      </c>
      <c r="F346" s="27">
        <v>0.25</v>
      </c>
      <c r="G346" s="27">
        <f>PRZYGODY!Q43</f>
        <v>0.14000000000000001</v>
      </c>
      <c r="H346" s="27">
        <f>D346*F346*G346</f>
        <v>42.000000000000007</v>
      </c>
      <c r="I346" s="50">
        <f>'baza dropów'!D346*'baza dropów'!G346</f>
        <v>168.00000000000003</v>
      </c>
      <c r="J346" s="39"/>
      <c r="K346" s="38"/>
      <c r="L346" s="38"/>
    </row>
    <row r="347" spans="2:12" ht="9.9499999999999993" customHeight="1">
      <c r="B347" s="309"/>
      <c r="C347" s="302"/>
      <c r="D347" s="29">
        <v>1500</v>
      </c>
      <c r="E347" s="29" t="s">
        <v>19</v>
      </c>
      <c r="F347" s="27">
        <v>0.25</v>
      </c>
      <c r="G347" s="27">
        <f>PRZYGODY!Q41</f>
        <v>3.5000000000000003E-2</v>
      </c>
      <c r="H347" s="27">
        <f>D347*F347*G347</f>
        <v>13.125000000000002</v>
      </c>
      <c r="I347" s="50">
        <f>'baza dropów'!D347*'baza dropów'!G347</f>
        <v>52.500000000000007</v>
      </c>
      <c r="J347" s="39"/>
      <c r="K347" s="38"/>
      <c r="L347" s="38"/>
    </row>
    <row r="348" spans="2:12" ht="9.9499999999999993" customHeight="1">
      <c r="B348" s="309"/>
      <c r="C348" s="302"/>
      <c r="D348" s="29">
        <v>1200</v>
      </c>
      <c r="E348" s="29" t="s">
        <v>22</v>
      </c>
      <c r="F348" s="27">
        <v>0.25</v>
      </c>
      <c r="G348" s="27">
        <f>PRZYGODY!Q44</f>
        <v>0.02</v>
      </c>
      <c r="H348" s="27">
        <f>D348*F348*G348</f>
        <v>6</v>
      </c>
      <c r="I348" s="50">
        <f>'baza dropów'!D348*'baza dropów'!G348</f>
        <v>24</v>
      </c>
      <c r="J348" s="39"/>
      <c r="K348" s="38"/>
      <c r="L348" s="38"/>
    </row>
    <row r="349" spans="2:12" ht="9.9499999999999993" customHeight="1">
      <c r="B349" s="309"/>
      <c r="C349" s="302"/>
      <c r="D349" s="29">
        <v>600</v>
      </c>
      <c r="E349" s="29" t="s">
        <v>5</v>
      </c>
      <c r="F349" s="27">
        <v>0.25</v>
      </c>
      <c r="G349" s="27">
        <f>PRZYGODY!Q42</f>
        <v>0.35</v>
      </c>
      <c r="H349" s="27">
        <f>D349*F349*G349</f>
        <v>52.5</v>
      </c>
      <c r="I349" s="50">
        <f>'baza dropów'!D349*'baza dropów'!G349</f>
        <v>210</v>
      </c>
      <c r="J349" s="40"/>
      <c r="K349" s="38"/>
      <c r="L349" s="38"/>
    </row>
    <row r="350" spans="2:12" ht="9.9499999999999993" customHeight="1">
      <c r="B350" s="309"/>
      <c r="C350" s="302"/>
      <c r="D350" s="7"/>
      <c r="E350" s="7"/>
      <c r="F350" s="31">
        <f>SUM(F346:F349)</f>
        <v>1</v>
      </c>
      <c r="G350" s="31"/>
      <c r="H350" s="31">
        <f>SUM(H346:H349)</f>
        <v>113.625</v>
      </c>
      <c r="I350" s="51"/>
      <c r="J350" s="40"/>
      <c r="K350" s="38"/>
      <c r="L350" s="38"/>
    </row>
    <row r="351" spans="2:12" ht="9.9499999999999993" customHeight="1">
      <c r="B351" s="309"/>
      <c r="C351" s="302">
        <v>4</v>
      </c>
      <c r="D351" s="29">
        <v>700</v>
      </c>
      <c r="E351" s="29" t="s">
        <v>66</v>
      </c>
      <c r="F351" s="27">
        <v>0.5</v>
      </c>
      <c r="G351" s="27">
        <f>PRZYGODY!Q54</f>
        <v>1.4999999999999999E-2</v>
      </c>
      <c r="H351" s="27">
        <f>D351*F351*G351</f>
        <v>5.25</v>
      </c>
      <c r="I351" s="50">
        <f>'baza dropów'!D351*'baza dropów'!G351</f>
        <v>10.5</v>
      </c>
      <c r="J351" s="41"/>
      <c r="K351" s="38"/>
      <c r="L351" s="38"/>
    </row>
    <row r="352" spans="2:12" ht="9.9499999999999993" customHeight="1">
      <c r="B352" s="309"/>
      <c r="C352" s="302"/>
      <c r="D352" s="29">
        <v>700</v>
      </c>
      <c r="E352" s="29" t="s">
        <v>4</v>
      </c>
      <c r="F352" s="27">
        <v>0.5</v>
      </c>
      <c r="G352" s="27">
        <f>PRZYGODY!Q53</f>
        <v>2.5000000000000001E-2</v>
      </c>
      <c r="H352" s="27">
        <f>D352*F352*G352</f>
        <v>8.75</v>
      </c>
      <c r="I352" s="50">
        <f>'baza dropów'!D352*'baza dropów'!G352</f>
        <v>17.5</v>
      </c>
      <c r="J352" s="39"/>
      <c r="K352" s="38"/>
      <c r="L352" s="38"/>
    </row>
    <row r="353" spans="2:12" ht="9.9499999999999993" customHeight="1">
      <c r="B353" s="309"/>
      <c r="C353" s="302"/>
      <c r="D353" s="7"/>
      <c r="E353" s="7"/>
      <c r="F353" s="31">
        <f>SUM(F351:F352)</f>
        <v>1</v>
      </c>
      <c r="G353" s="31"/>
      <c r="H353" s="31">
        <f>SUM(H351:H352)</f>
        <v>14</v>
      </c>
      <c r="I353" s="51"/>
      <c r="J353" s="39"/>
      <c r="K353" s="38"/>
      <c r="L353" s="38"/>
    </row>
    <row r="354" spans="2:12" ht="9.9499999999999993" customHeight="1">
      <c r="B354" s="309"/>
      <c r="C354" s="302">
        <v>5</v>
      </c>
      <c r="D354" s="29">
        <v>400</v>
      </c>
      <c r="E354" s="29" t="s">
        <v>6</v>
      </c>
      <c r="F354" s="27">
        <v>0.25</v>
      </c>
      <c r="G354" s="27">
        <f>PRZYGODY!Q55</f>
        <v>1.2E-2</v>
      </c>
      <c r="H354" s="27">
        <f>D354*F354*G354</f>
        <v>1.2</v>
      </c>
      <c r="I354" s="50">
        <f>'baza dropów'!D354*'baza dropów'!G354</f>
        <v>4.8</v>
      </c>
      <c r="J354" s="39"/>
      <c r="K354" s="38"/>
      <c r="L354" s="38"/>
    </row>
    <row r="355" spans="2:12" ht="9.9499999999999993" customHeight="1">
      <c r="B355" s="309"/>
      <c r="C355" s="302"/>
      <c r="D355" s="29">
        <v>300</v>
      </c>
      <c r="E355" s="29" t="s">
        <v>7</v>
      </c>
      <c r="F355" s="27">
        <v>0.25</v>
      </c>
      <c r="G355" s="27">
        <f>PRZYGODY!Q56</f>
        <v>1.7999999999999999E-2</v>
      </c>
      <c r="H355" s="27">
        <f>D355*F355*G355</f>
        <v>1.3499999999999999</v>
      </c>
      <c r="I355" s="50">
        <f>'baza dropów'!D355*'baza dropów'!G355</f>
        <v>5.3999999999999995</v>
      </c>
      <c r="J355" s="39"/>
      <c r="K355" s="38"/>
      <c r="L355" s="38"/>
    </row>
    <row r="356" spans="2:12" ht="9.9499999999999993" customHeight="1">
      <c r="B356" s="309"/>
      <c r="C356" s="302"/>
      <c r="D356" s="29">
        <v>200</v>
      </c>
      <c r="E356" s="29" t="s">
        <v>8</v>
      </c>
      <c r="F356" s="27">
        <v>0.25</v>
      </c>
      <c r="G356" s="27">
        <f>PRZYGODY!Q57</f>
        <v>0.09</v>
      </c>
      <c r="H356" s="27">
        <f>D356*F356*G356</f>
        <v>4.5</v>
      </c>
      <c r="I356" s="50">
        <f>'baza dropów'!D356*'baza dropów'!G356</f>
        <v>18</v>
      </c>
      <c r="J356" s="39"/>
      <c r="K356" s="38"/>
      <c r="L356" s="38"/>
    </row>
    <row r="357" spans="2:12" ht="9.9499999999999993" customHeight="1">
      <c r="B357" s="309"/>
      <c r="C357" s="302"/>
      <c r="D357" s="29">
        <v>300</v>
      </c>
      <c r="E357" s="29" t="s">
        <v>9</v>
      </c>
      <c r="F357" s="27">
        <v>0.25</v>
      </c>
      <c r="G357" s="27">
        <f>PRZYGODY!Q48</f>
        <v>0.45</v>
      </c>
      <c r="H357" s="27">
        <f>D357*F357*G357</f>
        <v>33.75</v>
      </c>
      <c r="I357" s="50">
        <f>'baza dropów'!D357*'baza dropów'!G357</f>
        <v>135</v>
      </c>
      <c r="J357" s="39"/>
      <c r="K357" s="38"/>
      <c r="L357" s="38"/>
    </row>
    <row r="358" spans="2:12" ht="9.9499999999999993" customHeight="1">
      <c r="B358" s="309"/>
      <c r="C358" s="302"/>
      <c r="D358" s="7"/>
      <c r="E358" s="7"/>
      <c r="F358" s="31">
        <f>SUM(F354:F357)</f>
        <v>1</v>
      </c>
      <c r="G358" s="31"/>
      <c r="H358" s="31">
        <f>SUM(H354:H357)</f>
        <v>40.799999999999997</v>
      </c>
      <c r="I358" s="53"/>
      <c r="J358" s="39"/>
      <c r="K358" s="38"/>
      <c r="L358" s="38"/>
    </row>
    <row r="359" spans="2:12" ht="9.9499999999999993" customHeight="1">
      <c r="B359" s="309"/>
      <c r="C359" s="302">
        <v>6</v>
      </c>
      <c r="D359" s="29">
        <v>1500</v>
      </c>
      <c r="E359" s="29" t="s">
        <v>10</v>
      </c>
      <c r="F359" s="27">
        <v>0.313</v>
      </c>
      <c r="G359" s="27">
        <f>PRZYGODY!V43</f>
        <v>0.02</v>
      </c>
      <c r="H359" s="27">
        <f t="shared" ref="H359:H364" si="19">D359*F359*G359</f>
        <v>9.39</v>
      </c>
      <c r="I359" s="50">
        <f>'baza dropów'!D359*'baza dropów'!G359</f>
        <v>30</v>
      </c>
      <c r="J359" s="39"/>
      <c r="K359" s="38"/>
      <c r="L359" s="38"/>
    </row>
    <row r="360" spans="2:12" ht="9.9499999999999993" customHeight="1">
      <c r="B360" s="309"/>
      <c r="C360" s="302"/>
      <c r="D360" s="29">
        <v>300</v>
      </c>
      <c r="E360" s="29" t="s">
        <v>11</v>
      </c>
      <c r="F360" s="27">
        <v>0.25</v>
      </c>
      <c r="G360" s="27">
        <f>PRZYGODY!V40</f>
        <v>0.9</v>
      </c>
      <c r="H360" s="27">
        <f t="shared" si="19"/>
        <v>67.5</v>
      </c>
      <c r="I360" s="50">
        <f>'baza dropów'!D360*'baza dropów'!G360</f>
        <v>270</v>
      </c>
      <c r="J360" s="39"/>
      <c r="K360" s="38"/>
      <c r="L360" s="38"/>
    </row>
    <row r="361" spans="2:12" ht="9.9499999999999993" customHeight="1">
      <c r="B361" s="309"/>
      <c r="C361" s="302"/>
      <c r="D361" s="29">
        <v>1</v>
      </c>
      <c r="E361" s="8" t="s">
        <v>101</v>
      </c>
      <c r="F361" s="27">
        <v>3.7999999999999999E-2</v>
      </c>
      <c r="G361" s="27">
        <f>PRZYGODY!K49</f>
        <v>100</v>
      </c>
      <c r="H361" s="27">
        <f t="shared" si="19"/>
        <v>3.8</v>
      </c>
      <c r="I361" s="50">
        <f>'baza dropów'!D361*'baza dropów'!G361</f>
        <v>100</v>
      </c>
      <c r="J361" s="39"/>
      <c r="K361" s="38"/>
      <c r="L361" s="38"/>
    </row>
    <row r="362" spans="2:12" ht="9.9499999999999993" customHeight="1">
      <c r="B362" s="309"/>
      <c r="C362" s="302"/>
      <c r="D362" s="29">
        <v>1</v>
      </c>
      <c r="E362" s="8" t="s">
        <v>110</v>
      </c>
      <c r="F362" s="27">
        <v>2.5000000000000001E-2</v>
      </c>
      <c r="G362" s="27">
        <f>PRZYGODY!K50</f>
        <v>100</v>
      </c>
      <c r="H362" s="27">
        <f t="shared" si="19"/>
        <v>2.5</v>
      </c>
      <c r="I362" s="50">
        <f>'baza dropów'!D362*'baza dropów'!G362</f>
        <v>100</v>
      </c>
      <c r="J362" s="39"/>
      <c r="K362" s="38"/>
      <c r="L362" s="38"/>
    </row>
    <row r="363" spans="2:12" ht="9.9499999999999993" customHeight="1">
      <c r="B363" s="309"/>
      <c r="C363" s="302"/>
      <c r="D363" s="29">
        <v>150</v>
      </c>
      <c r="E363" s="29" t="s">
        <v>67</v>
      </c>
      <c r="F363" s="27">
        <v>0.25</v>
      </c>
      <c r="G363" s="27">
        <v>1</v>
      </c>
      <c r="H363" s="27">
        <f t="shared" si="19"/>
        <v>37.5</v>
      </c>
      <c r="I363" s="50">
        <f>'baza dropów'!D363*'baza dropów'!G363</f>
        <v>150</v>
      </c>
      <c r="J363" s="39"/>
      <c r="K363" s="38"/>
      <c r="L363" s="38"/>
    </row>
    <row r="364" spans="2:12" ht="9.9499999999999993" customHeight="1">
      <c r="B364" s="309"/>
      <c r="C364" s="302"/>
      <c r="D364" s="29">
        <v>300</v>
      </c>
      <c r="E364" s="29" t="s">
        <v>67</v>
      </c>
      <c r="F364" s="27">
        <v>0.125</v>
      </c>
      <c r="G364" s="27">
        <v>1</v>
      </c>
      <c r="H364" s="27">
        <f t="shared" si="19"/>
        <v>37.5</v>
      </c>
      <c r="I364" s="50">
        <f>'baza dropów'!D364*'baza dropów'!G364</f>
        <v>300</v>
      </c>
      <c r="J364" s="39"/>
      <c r="K364" s="38"/>
      <c r="L364" s="38"/>
    </row>
    <row r="365" spans="2:12" ht="9.9499999999999993" customHeight="1" thickBot="1">
      <c r="B365" s="310"/>
      <c r="C365" s="303"/>
      <c r="D365" s="9"/>
      <c r="E365" s="9"/>
      <c r="F365" s="32">
        <f>SUM(F359:F364)</f>
        <v>1.0009999999999999</v>
      </c>
      <c r="G365" s="32"/>
      <c r="H365" s="32">
        <f>SUM(H359:H364)</f>
        <v>158.19</v>
      </c>
      <c r="I365" s="54"/>
      <c r="J365" s="39"/>
      <c r="K365" s="38"/>
      <c r="L365" s="38"/>
    </row>
    <row r="366" spans="2:12" ht="9.9499999999999993" customHeight="1">
      <c r="B366" s="305" t="s">
        <v>80</v>
      </c>
      <c r="C366" s="304">
        <v>1</v>
      </c>
      <c r="D366" s="28">
        <v>1000</v>
      </c>
      <c r="E366" s="28" t="s">
        <v>12</v>
      </c>
      <c r="F366" s="26">
        <v>0.25</v>
      </c>
      <c r="G366" s="26">
        <f>PRZYGODY!Q50</f>
        <v>0.2</v>
      </c>
      <c r="H366" s="26">
        <f t="shared" ref="H366:H371" si="20">D366*F366*G366</f>
        <v>50</v>
      </c>
      <c r="I366" s="49">
        <f>'baza dropów'!D366*'baza dropów'!G366</f>
        <v>200</v>
      </c>
      <c r="J366" s="39"/>
      <c r="K366" s="38"/>
      <c r="L366" s="38"/>
    </row>
    <row r="367" spans="2:12" ht="9.9499999999999993" customHeight="1">
      <c r="B367" s="306"/>
      <c r="C367" s="302"/>
      <c r="D367" s="29">
        <v>1200</v>
      </c>
      <c r="E367" s="29" t="s">
        <v>12</v>
      </c>
      <c r="F367" s="27">
        <v>0.125</v>
      </c>
      <c r="G367" s="27">
        <f>PRZYGODY!Q50</f>
        <v>0.2</v>
      </c>
      <c r="H367" s="27">
        <f t="shared" si="20"/>
        <v>30</v>
      </c>
      <c r="I367" s="50">
        <f>'baza dropów'!D367*'baza dropów'!G367</f>
        <v>240</v>
      </c>
      <c r="J367" s="39"/>
      <c r="K367" s="38"/>
      <c r="L367" s="38"/>
    </row>
    <row r="368" spans="2:12" ht="9.9499999999999993" customHeight="1">
      <c r="B368" s="306"/>
      <c r="C368" s="302"/>
      <c r="D368" s="29">
        <v>700</v>
      </c>
      <c r="E368" s="29" t="s">
        <v>1</v>
      </c>
      <c r="F368" s="27">
        <v>0.25</v>
      </c>
      <c r="G368" s="27">
        <f>PRZYGODY!Q49</f>
        <v>1.2</v>
      </c>
      <c r="H368" s="27">
        <f t="shared" si="20"/>
        <v>210</v>
      </c>
      <c r="I368" s="50">
        <f>'baza dropów'!D368*'baza dropów'!G368</f>
        <v>840</v>
      </c>
      <c r="J368" s="39"/>
      <c r="K368" s="38"/>
      <c r="L368" s="38"/>
    </row>
    <row r="369" spans="2:12" ht="9.9499999999999993" customHeight="1">
      <c r="B369" s="306"/>
      <c r="C369" s="302"/>
      <c r="D369" s="29">
        <v>800</v>
      </c>
      <c r="E369" s="29" t="s">
        <v>1</v>
      </c>
      <c r="F369" s="27">
        <v>0.125</v>
      </c>
      <c r="G369" s="27">
        <f>PRZYGODY!Q49</f>
        <v>1.2</v>
      </c>
      <c r="H369" s="27">
        <f t="shared" si="20"/>
        <v>120</v>
      </c>
      <c r="I369" s="50">
        <f>'baza dropów'!D369*'baza dropów'!G369</f>
        <v>960</v>
      </c>
      <c r="J369" s="39"/>
      <c r="K369" s="38"/>
      <c r="L369" s="38"/>
    </row>
    <row r="370" spans="2:12" ht="9.9499999999999993" customHeight="1">
      <c r="B370" s="306"/>
      <c r="C370" s="302"/>
      <c r="D370" s="29">
        <v>200</v>
      </c>
      <c r="E370" s="29" t="s">
        <v>65</v>
      </c>
      <c r="F370" s="27">
        <v>0.125</v>
      </c>
      <c r="G370" s="27">
        <f>PRZYGODY!Q52</f>
        <v>0.2</v>
      </c>
      <c r="H370" s="27">
        <f t="shared" si="20"/>
        <v>5</v>
      </c>
      <c r="I370" s="50">
        <f>'baza dropów'!D370*'baza dropów'!G370</f>
        <v>40</v>
      </c>
      <c r="J370" s="39"/>
      <c r="K370" s="38"/>
      <c r="L370" s="38"/>
    </row>
    <row r="371" spans="2:12" ht="9.9499999999999993" customHeight="1">
      <c r="B371" s="306"/>
      <c r="C371" s="302"/>
      <c r="D371" s="29">
        <v>300</v>
      </c>
      <c r="E371" s="29" t="s">
        <v>65</v>
      </c>
      <c r="F371" s="27">
        <v>0.125</v>
      </c>
      <c r="G371" s="27">
        <f>PRZYGODY!Q52</f>
        <v>0.2</v>
      </c>
      <c r="H371" s="27">
        <f t="shared" si="20"/>
        <v>7.5</v>
      </c>
      <c r="I371" s="50">
        <f>'baza dropów'!D371*'baza dropów'!G371</f>
        <v>60</v>
      </c>
      <c r="J371" s="39"/>
      <c r="K371" s="38"/>
      <c r="L371" s="38"/>
    </row>
    <row r="372" spans="2:12" ht="9.9499999999999993" customHeight="1">
      <c r="B372" s="306"/>
      <c r="C372" s="302"/>
      <c r="D372" s="7"/>
      <c r="E372" s="7"/>
      <c r="F372" s="31">
        <f>SUM(F366:F371)</f>
        <v>1</v>
      </c>
      <c r="G372" s="31"/>
      <c r="H372" s="31">
        <f>SUM(H366:H371)</f>
        <v>422.5</v>
      </c>
      <c r="I372" s="53"/>
      <c r="J372" s="39"/>
      <c r="K372" s="38"/>
      <c r="L372" s="38"/>
    </row>
    <row r="373" spans="2:12" ht="9.9499999999999993" customHeight="1">
      <c r="B373" s="306"/>
      <c r="C373" s="302" t="s">
        <v>155</v>
      </c>
      <c r="D373" s="29">
        <v>1200</v>
      </c>
      <c r="E373" s="29" t="s">
        <v>21</v>
      </c>
      <c r="F373" s="27">
        <v>0.25</v>
      </c>
      <c r="G373" s="27">
        <f>PRZYGODY!Q43</f>
        <v>0.14000000000000001</v>
      </c>
      <c r="H373" s="27">
        <f>D373*F373*G373</f>
        <v>42.000000000000007</v>
      </c>
      <c r="I373" s="50">
        <f>'baza dropów'!D373*'baza dropów'!G373</f>
        <v>168.00000000000003</v>
      </c>
      <c r="J373" s="39"/>
      <c r="K373" s="38"/>
      <c r="L373" s="38"/>
    </row>
    <row r="374" spans="2:12" ht="9.9499999999999993" customHeight="1">
      <c r="B374" s="306"/>
      <c r="C374" s="302"/>
      <c r="D374" s="29">
        <v>1500</v>
      </c>
      <c r="E374" s="29" t="s">
        <v>19</v>
      </c>
      <c r="F374" s="27">
        <v>0.25</v>
      </c>
      <c r="G374" s="27">
        <f>PRZYGODY!Q41</f>
        <v>3.5000000000000003E-2</v>
      </c>
      <c r="H374" s="27">
        <f>D374*F374*G374</f>
        <v>13.125000000000002</v>
      </c>
      <c r="I374" s="50">
        <f>'baza dropów'!D374*'baza dropów'!G374</f>
        <v>52.500000000000007</v>
      </c>
      <c r="J374" s="39"/>
      <c r="K374" s="38"/>
      <c r="L374" s="38"/>
    </row>
    <row r="375" spans="2:12" ht="9.9499999999999993" customHeight="1">
      <c r="B375" s="306"/>
      <c r="C375" s="302"/>
      <c r="D375" s="29">
        <v>1200</v>
      </c>
      <c r="E375" s="29" t="s">
        <v>22</v>
      </c>
      <c r="F375" s="27">
        <v>0.25</v>
      </c>
      <c r="G375" s="27">
        <f>PRZYGODY!Q44</f>
        <v>0.02</v>
      </c>
      <c r="H375" s="27">
        <f>D375*F375*G375</f>
        <v>6</v>
      </c>
      <c r="I375" s="50">
        <f>'baza dropów'!D375*'baza dropów'!G375</f>
        <v>24</v>
      </c>
      <c r="J375" s="39"/>
      <c r="K375" s="38"/>
      <c r="L375" s="38"/>
    </row>
    <row r="376" spans="2:12" ht="9.9499999999999993" customHeight="1">
      <c r="B376" s="306"/>
      <c r="C376" s="302"/>
      <c r="D376" s="29">
        <v>600</v>
      </c>
      <c r="E376" s="29" t="s">
        <v>5</v>
      </c>
      <c r="F376" s="27">
        <v>0.25</v>
      </c>
      <c r="G376" s="27">
        <f>PRZYGODY!Q42</f>
        <v>0.35</v>
      </c>
      <c r="H376" s="27">
        <f>D376*F376*G376</f>
        <v>52.5</v>
      </c>
      <c r="I376" s="50">
        <f>'baza dropów'!D376*'baza dropów'!G376</f>
        <v>210</v>
      </c>
      <c r="J376" s="39"/>
      <c r="K376" s="38"/>
      <c r="L376" s="38"/>
    </row>
    <row r="377" spans="2:12" ht="9.9499999999999993" customHeight="1">
      <c r="B377" s="306"/>
      <c r="C377" s="302"/>
      <c r="D377" s="7"/>
      <c r="E377" s="7"/>
      <c r="F377" s="31">
        <f>SUM(F373:F376)</f>
        <v>1</v>
      </c>
      <c r="G377" s="31"/>
      <c r="H377" s="31">
        <f>SUM(H373:H376)</f>
        <v>113.625</v>
      </c>
      <c r="I377" s="53"/>
      <c r="J377" s="40"/>
      <c r="K377" s="38"/>
      <c r="L377" s="38"/>
    </row>
    <row r="378" spans="2:12" ht="9.9499999999999993" customHeight="1">
      <c r="B378" s="306"/>
      <c r="C378" s="302">
        <v>4</v>
      </c>
      <c r="D378" s="29">
        <v>800</v>
      </c>
      <c r="E378" s="29" t="s">
        <v>66</v>
      </c>
      <c r="F378" s="27">
        <v>0.5</v>
      </c>
      <c r="G378" s="27">
        <f>PRZYGODY!Q54</f>
        <v>1.4999999999999999E-2</v>
      </c>
      <c r="H378" s="27">
        <f>D378*F378*G378</f>
        <v>6</v>
      </c>
      <c r="I378" s="50">
        <f>'baza dropów'!D378*'baza dropów'!G378</f>
        <v>12</v>
      </c>
      <c r="J378" s="40"/>
      <c r="K378" s="38"/>
      <c r="L378" s="38"/>
    </row>
    <row r="379" spans="2:12" ht="9.9499999999999993" customHeight="1">
      <c r="B379" s="306"/>
      <c r="C379" s="302"/>
      <c r="D379" s="29">
        <v>800</v>
      </c>
      <c r="E379" s="29" t="s">
        <v>4</v>
      </c>
      <c r="F379" s="27">
        <v>0.5</v>
      </c>
      <c r="G379" s="27">
        <f>PRZYGODY!Q53</f>
        <v>2.5000000000000001E-2</v>
      </c>
      <c r="H379" s="27">
        <f>D379*F379*G379</f>
        <v>10</v>
      </c>
      <c r="I379" s="50">
        <f>'baza dropów'!D379*'baza dropów'!G379</f>
        <v>20</v>
      </c>
      <c r="J379" s="41"/>
      <c r="K379" s="38"/>
      <c r="L379" s="38"/>
    </row>
    <row r="380" spans="2:12" ht="9.9499999999999993" customHeight="1">
      <c r="B380" s="306"/>
      <c r="C380" s="302"/>
      <c r="D380" s="7"/>
      <c r="E380" s="7"/>
      <c r="F380" s="31">
        <f>SUM(F378:F379)</f>
        <v>1</v>
      </c>
      <c r="G380" s="31"/>
      <c r="H380" s="31">
        <f>SUM(H378:H379)</f>
        <v>16</v>
      </c>
      <c r="I380" s="53"/>
      <c r="J380" s="39"/>
      <c r="K380" s="38"/>
      <c r="L380" s="38"/>
    </row>
    <row r="381" spans="2:12" ht="9.9499999999999993" customHeight="1">
      <c r="B381" s="306"/>
      <c r="C381" s="302">
        <v>5</v>
      </c>
      <c r="D381" s="29">
        <v>500</v>
      </c>
      <c r="E381" s="29" t="s">
        <v>6</v>
      </c>
      <c r="F381" s="27">
        <v>0.25</v>
      </c>
      <c r="G381" s="27">
        <f>PRZYGODY!Q55</f>
        <v>1.2E-2</v>
      </c>
      <c r="H381" s="27">
        <f>D381*F381*G381</f>
        <v>1.5</v>
      </c>
      <c r="I381" s="50">
        <f>'baza dropów'!D381*'baza dropów'!G381</f>
        <v>6</v>
      </c>
      <c r="J381" s="39"/>
      <c r="K381" s="38"/>
      <c r="L381" s="38"/>
    </row>
    <row r="382" spans="2:12" ht="9.9499999999999993" customHeight="1">
      <c r="B382" s="306"/>
      <c r="C382" s="302"/>
      <c r="D382" s="29">
        <v>400</v>
      </c>
      <c r="E382" s="29" t="s">
        <v>7</v>
      </c>
      <c r="F382" s="27">
        <v>0.25</v>
      </c>
      <c r="G382" s="27">
        <f>PRZYGODY!Q56</f>
        <v>1.7999999999999999E-2</v>
      </c>
      <c r="H382" s="27">
        <f>D382*F382*G382</f>
        <v>1.7999999999999998</v>
      </c>
      <c r="I382" s="50">
        <f>'baza dropów'!D382*'baza dropów'!G382</f>
        <v>7.1999999999999993</v>
      </c>
      <c r="J382" s="39"/>
      <c r="K382" s="38"/>
      <c r="L382" s="38"/>
    </row>
    <row r="383" spans="2:12" ht="9.9499999999999993" customHeight="1">
      <c r="B383" s="306"/>
      <c r="C383" s="302"/>
      <c r="D383" s="29">
        <v>250</v>
      </c>
      <c r="E383" s="29" t="s">
        <v>8</v>
      </c>
      <c r="F383" s="27">
        <v>0.25</v>
      </c>
      <c r="G383" s="27">
        <f>PRZYGODY!Q57</f>
        <v>0.09</v>
      </c>
      <c r="H383" s="27">
        <f>D383*F383*G383</f>
        <v>5.625</v>
      </c>
      <c r="I383" s="50">
        <f>'baza dropów'!D383*'baza dropów'!G383</f>
        <v>22.5</v>
      </c>
      <c r="J383" s="39"/>
      <c r="K383" s="38"/>
      <c r="L383" s="38"/>
    </row>
    <row r="384" spans="2:12" ht="9.9499999999999993" customHeight="1">
      <c r="B384" s="306"/>
      <c r="C384" s="302"/>
      <c r="D384" s="29">
        <v>350</v>
      </c>
      <c r="E384" s="29" t="s">
        <v>9</v>
      </c>
      <c r="F384" s="27">
        <v>0.25</v>
      </c>
      <c r="G384" s="27">
        <f>PRZYGODY!Q48</f>
        <v>0.45</v>
      </c>
      <c r="H384" s="27">
        <f>D384*F384*G384</f>
        <v>39.375</v>
      </c>
      <c r="I384" s="50">
        <f>'baza dropów'!D384*'baza dropów'!G384</f>
        <v>157.5</v>
      </c>
      <c r="J384" s="39"/>
      <c r="K384" s="38"/>
      <c r="L384" s="38"/>
    </row>
    <row r="385" spans="2:12" ht="9.9499999999999993" customHeight="1">
      <c r="B385" s="306"/>
      <c r="C385" s="302"/>
      <c r="D385" s="7"/>
      <c r="E385" s="7"/>
      <c r="F385" s="31">
        <f>SUM(F381:F384)</f>
        <v>1</v>
      </c>
      <c r="G385" s="31"/>
      <c r="H385" s="31">
        <f>SUM(H381:H384)</f>
        <v>48.3</v>
      </c>
      <c r="I385" s="53"/>
      <c r="J385" s="39"/>
      <c r="K385" s="38"/>
      <c r="L385" s="38"/>
    </row>
    <row r="386" spans="2:12" ht="9.9499999999999993" customHeight="1">
      <c r="B386" s="306"/>
      <c r="C386" s="302">
        <v>6</v>
      </c>
      <c r="D386" s="29">
        <v>1500</v>
      </c>
      <c r="E386" s="29" t="s">
        <v>10</v>
      </c>
      <c r="F386" s="27">
        <v>0.313</v>
      </c>
      <c r="G386" s="27">
        <f>PRZYGODY!V43</f>
        <v>0.02</v>
      </c>
      <c r="H386" s="27">
        <f t="shared" ref="H386:H391" si="21">D386*F386*G386</f>
        <v>9.39</v>
      </c>
      <c r="I386" s="50">
        <f>'baza dropów'!D386*'baza dropów'!G386</f>
        <v>30</v>
      </c>
      <c r="J386" s="39"/>
      <c r="K386" s="38"/>
      <c r="L386" s="38"/>
    </row>
    <row r="387" spans="2:12" ht="9.9499999999999993" customHeight="1">
      <c r="B387" s="306"/>
      <c r="C387" s="302"/>
      <c r="D387" s="29">
        <v>300</v>
      </c>
      <c r="E387" s="29" t="s">
        <v>11</v>
      </c>
      <c r="F387" s="27">
        <v>0.25</v>
      </c>
      <c r="G387" s="27">
        <f>PRZYGODY!V40</f>
        <v>0.9</v>
      </c>
      <c r="H387" s="27">
        <f t="shared" si="21"/>
        <v>67.5</v>
      </c>
      <c r="I387" s="50">
        <f>'baza dropów'!D387*'baza dropów'!G387</f>
        <v>270</v>
      </c>
      <c r="J387" s="39"/>
      <c r="K387" s="38"/>
      <c r="L387" s="38"/>
    </row>
    <row r="388" spans="2:12" ht="9.9499999999999993" customHeight="1">
      <c r="B388" s="306"/>
      <c r="C388" s="302"/>
      <c r="D388" s="29">
        <v>1</v>
      </c>
      <c r="E388" s="8" t="s">
        <v>109</v>
      </c>
      <c r="F388" s="27">
        <v>3.7999999999999999E-2</v>
      </c>
      <c r="G388" s="27">
        <f>PRZYGODY!K48</f>
        <v>100</v>
      </c>
      <c r="H388" s="27">
        <f t="shared" si="21"/>
        <v>3.8</v>
      </c>
      <c r="I388" s="50">
        <f>'baza dropów'!D388*'baza dropów'!G388</f>
        <v>100</v>
      </c>
      <c r="J388" s="39"/>
      <c r="K388" s="38"/>
      <c r="L388" s="38"/>
    </row>
    <row r="389" spans="2:12" ht="9.9499999999999993" customHeight="1">
      <c r="B389" s="306"/>
      <c r="C389" s="302"/>
      <c r="D389" s="29">
        <v>1</v>
      </c>
      <c r="E389" s="8" t="s">
        <v>110</v>
      </c>
      <c r="F389" s="27">
        <v>2.5000000000000001E-2</v>
      </c>
      <c r="G389" s="27">
        <f>PRZYGODY!K50</f>
        <v>100</v>
      </c>
      <c r="H389" s="27">
        <f t="shared" si="21"/>
        <v>2.5</v>
      </c>
      <c r="I389" s="50">
        <f>'baza dropów'!D389*'baza dropów'!G389</f>
        <v>100</v>
      </c>
      <c r="J389" s="39"/>
      <c r="K389" s="38"/>
      <c r="L389" s="38"/>
    </row>
    <row r="390" spans="2:12" ht="9.9499999999999993" customHeight="1">
      <c r="B390" s="306"/>
      <c r="C390" s="302"/>
      <c r="D390" s="29">
        <v>150</v>
      </c>
      <c r="E390" s="29" t="s">
        <v>67</v>
      </c>
      <c r="F390" s="27">
        <v>0.25</v>
      </c>
      <c r="G390" s="27">
        <v>1</v>
      </c>
      <c r="H390" s="27">
        <f t="shared" si="21"/>
        <v>37.5</v>
      </c>
      <c r="I390" s="50">
        <f>'baza dropów'!D390*'baza dropów'!G390</f>
        <v>150</v>
      </c>
      <c r="J390" s="39"/>
      <c r="K390" s="38"/>
      <c r="L390" s="38"/>
    </row>
    <row r="391" spans="2:12" ht="9.9499999999999993" customHeight="1">
      <c r="B391" s="306"/>
      <c r="C391" s="302"/>
      <c r="D391" s="29">
        <v>300</v>
      </c>
      <c r="E391" s="29" t="s">
        <v>67</v>
      </c>
      <c r="F391" s="27">
        <v>0.125</v>
      </c>
      <c r="G391" s="27">
        <v>1</v>
      </c>
      <c r="H391" s="27">
        <f t="shared" si="21"/>
        <v>37.5</v>
      </c>
      <c r="I391" s="50">
        <f>'baza dropów'!D391*'baza dropów'!G391</f>
        <v>300</v>
      </c>
      <c r="J391" s="39"/>
      <c r="K391" s="38"/>
      <c r="L391" s="38"/>
    </row>
    <row r="392" spans="2:12" ht="9.9499999999999993" customHeight="1" thickBot="1">
      <c r="B392" s="307"/>
      <c r="C392" s="303"/>
      <c r="D392" s="9"/>
      <c r="E392" s="9"/>
      <c r="F392" s="32">
        <f>SUM(F386:F391)</f>
        <v>1.0009999999999999</v>
      </c>
      <c r="G392" s="32"/>
      <c r="H392" s="32">
        <f>SUM(H386:H391)</f>
        <v>158.19</v>
      </c>
      <c r="I392" s="54"/>
      <c r="J392" s="39"/>
      <c r="K392" s="38"/>
      <c r="L392" s="38"/>
    </row>
    <row r="393" spans="2:12" ht="9.9499999999999993" customHeight="1">
      <c r="B393" s="308" t="s">
        <v>81</v>
      </c>
      <c r="C393" s="304">
        <v>1</v>
      </c>
      <c r="D393" s="28">
        <v>700</v>
      </c>
      <c r="E393" s="28" t="s">
        <v>12</v>
      </c>
      <c r="F393" s="26">
        <v>0.222</v>
      </c>
      <c r="G393" s="26">
        <f>PRZYGODY!Q50</f>
        <v>0.2</v>
      </c>
      <c r="H393" s="26">
        <f t="shared" ref="H393:H398" si="22">D393*F393*G393</f>
        <v>31.080000000000002</v>
      </c>
      <c r="I393" s="49">
        <f>'baza dropów'!D393*'baza dropów'!G393</f>
        <v>140</v>
      </c>
      <c r="J393" s="39"/>
      <c r="K393" s="38"/>
      <c r="L393" s="38"/>
    </row>
    <row r="394" spans="2:12" ht="9.9499999999999993" customHeight="1">
      <c r="B394" s="309"/>
      <c r="C394" s="302"/>
      <c r="D394" s="29">
        <v>800</v>
      </c>
      <c r="E394" s="29" t="s">
        <v>12</v>
      </c>
      <c r="F394" s="27">
        <v>0.111</v>
      </c>
      <c r="G394" s="27">
        <f>PRZYGODY!Q50</f>
        <v>0.2</v>
      </c>
      <c r="H394" s="27">
        <f t="shared" si="22"/>
        <v>17.760000000000002</v>
      </c>
      <c r="I394" s="50">
        <f>'baza dropów'!D394*'baza dropów'!G394</f>
        <v>160</v>
      </c>
      <c r="J394" s="39"/>
      <c r="K394" s="38"/>
      <c r="L394" s="38"/>
    </row>
    <row r="395" spans="2:12" ht="9.9499999999999993" customHeight="1">
      <c r="B395" s="309"/>
      <c r="C395" s="302"/>
      <c r="D395" s="29">
        <v>600</v>
      </c>
      <c r="E395" s="29" t="s">
        <v>1</v>
      </c>
      <c r="F395" s="27">
        <v>0.222</v>
      </c>
      <c r="G395" s="27">
        <f>PRZYGODY!Q49</f>
        <v>1.2</v>
      </c>
      <c r="H395" s="27">
        <f t="shared" si="22"/>
        <v>159.83999999999997</v>
      </c>
      <c r="I395" s="50">
        <f>'baza dropów'!D395*'baza dropów'!G395</f>
        <v>720</v>
      </c>
      <c r="J395" s="39"/>
      <c r="K395" s="38"/>
      <c r="L395" s="38"/>
    </row>
    <row r="396" spans="2:12" ht="9.9499999999999993" customHeight="1">
      <c r="B396" s="309"/>
      <c r="C396" s="302"/>
      <c r="D396" s="29">
        <v>700</v>
      </c>
      <c r="E396" s="29" t="s">
        <v>1</v>
      </c>
      <c r="F396" s="27">
        <v>0.111</v>
      </c>
      <c r="G396" s="27">
        <f>PRZYGODY!Q49</f>
        <v>1.2</v>
      </c>
      <c r="H396" s="27">
        <f t="shared" si="22"/>
        <v>93.24</v>
      </c>
      <c r="I396" s="50">
        <f>'baza dropów'!D396*'baza dropów'!G396</f>
        <v>840</v>
      </c>
      <c r="J396" s="39"/>
      <c r="K396" s="38"/>
      <c r="L396" s="38"/>
    </row>
    <row r="397" spans="2:12" ht="9.9499999999999993" customHeight="1">
      <c r="B397" s="309"/>
      <c r="C397" s="302"/>
      <c r="D397" s="29">
        <v>100</v>
      </c>
      <c r="E397" s="29" t="s">
        <v>65</v>
      </c>
      <c r="F397" s="27">
        <v>0.222</v>
      </c>
      <c r="G397" s="27">
        <f>PRZYGODY!Q52</f>
        <v>0.2</v>
      </c>
      <c r="H397" s="27">
        <f t="shared" si="22"/>
        <v>4.4400000000000004</v>
      </c>
      <c r="I397" s="50">
        <f>'baza dropów'!D397*'baza dropów'!G397</f>
        <v>20</v>
      </c>
      <c r="J397" s="39"/>
      <c r="K397" s="38"/>
      <c r="L397" s="38"/>
    </row>
    <row r="398" spans="2:12" ht="9.9499999999999993" customHeight="1">
      <c r="B398" s="309"/>
      <c r="C398" s="302"/>
      <c r="D398" s="29">
        <v>200</v>
      </c>
      <c r="E398" s="29" t="s">
        <v>65</v>
      </c>
      <c r="F398" s="27">
        <v>0.111</v>
      </c>
      <c r="G398" s="27">
        <f>PRZYGODY!Q52</f>
        <v>0.2</v>
      </c>
      <c r="H398" s="27">
        <f t="shared" si="22"/>
        <v>4.4400000000000004</v>
      </c>
      <c r="I398" s="50">
        <f>'baza dropów'!D398*'baza dropów'!G398</f>
        <v>40</v>
      </c>
      <c r="J398" s="39"/>
      <c r="K398" s="38"/>
      <c r="L398" s="38"/>
    </row>
    <row r="399" spans="2:12" ht="9.9499999999999993" customHeight="1">
      <c r="B399" s="309"/>
      <c r="C399" s="302"/>
      <c r="D399" s="7"/>
      <c r="E399" s="7"/>
      <c r="F399" s="31">
        <f>SUM(F393:F398)</f>
        <v>0.999</v>
      </c>
      <c r="G399" s="31"/>
      <c r="H399" s="31">
        <f>SUM(H393:H398)</f>
        <v>310.79999999999995</v>
      </c>
      <c r="I399" s="51"/>
      <c r="J399" s="40"/>
      <c r="K399" s="38"/>
      <c r="L399" s="38"/>
    </row>
    <row r="400" spans="2:12" ht="9.9499999999999993" customHeight="1">
      <c r="B400" s="309"/>
      <c r="C400" s="302" t="s">
        <v>155</v>
      </c>
      <c r="D400" s="29">
        <v>1400</v>
      </c>
      <c r="E400" s="29" t="s">
        <v>21</v>
      </c>
      <c r="F400" s="27">
        <v>0.25</v>
      </c>
      <c r="G400" s="27">
        <f>PRZYGODY!Q43</f>
        <v>0.14000000000000001</v>
      </c>
      <c r="H400" s="27">
        <f>D400*F400*G400</f>
        <v>49.000000000000007</v>
      </c>
      <c r="I400" s="50">
        <f>'baza dropów'!D400*'baza dropów'!G400</f>
        <v>196.00000000000003</v>
      </c>
      <c r="J400" s="40"/>
      <c r="K400" s="38"/>
      <c r="L400" s="38"/>
    </row>
    <row r="401" spans="2:12" ht="9.9499999999999993" customHeight="1">
      <c r="B401" s="309"/>
      <c r="C401" s="302"/>
      <c r="D401" s="29">
        <v>1100</v>
      </c>
      <c r="E401" s="29" t="s">
        <v>19</v>
      </c>
      <c r="F401" s="27">
        <v>0.25</v>
      </c>
      <c r="G401" s="27">
        <f>PRZYGODY!Q41</f>
        <v>3.5000000000000003E-2</v>
      </c>
      <c r="H401" s="27">
        <f>D401*F401*G401</f>
        <v>9.6250000000000018</v>
      </c>
      <c r="I401" s="50">
        <f>'baza dropów'!D401*'baza dropów'!G401</f>
        <v>38.500000000000007</v>
      </c>
      <c r="J401" s="41"/>
      <c r="K401" s="38"/>
      <c r="L401" s="38"/>
    </row>
    <row r="402" spans="2:12" ht="9.9499999999999993" customHeight="1">
      <c r="B402" s="309"/>
      <c r="C402" s="302"/>
      <c r="D402" s="29">
        <v>500</v>
      </c>
      <c r="E402" s="29" t="s">
        <v>22</v>
      </c>
      <c r="F402" s="27">
        <v>0.25</v>
      </c>
      <c r="G402" s="27">
        <f>PRZYGODY!Q44</f>
        <v>0.02</v>
      </c>
      <c r="H402" s="27">
        <f>D402*F402*G402</f>
        <v>2.5</v>
      </c>
      <c r="I402" s="50">
        <f>'baza dropów'!D402*'baza dropów'!G402</f>
        <v>10</v>
      </c>
      <c r="J402" s="39"/>
      <c r="K402" s="38"/>
      <c r="L402" s="38"/>
    </row>
    <row r="403" spans="2:12" ht="9.9499999999999993" customHeight="1">
      <c r="B403" s="309"/>
      <c r="C403" s="302"/>
      <c r="D403" s="29">
        <v>300</v>
      </c>
      <c r="E403" s="29" t="s">
        <v>5</v>
      </c>
      <c r="F403" s="27">
        <v>0.25</v>
      </c>
      <c r="G403" s="27">
        <f>PRZYGODY!Q42</f>
        <v>0.35</v>
      </c>
      <c r="H403" s="27">
        <f>D403*F403*G403</f>
        <v>26.25</v>
      </c>
      <c r="I403" s="50">
        <f>'baza dropów'!D403*'baza dropów'!G403</f>
        <v>105</v>
      </c>
      <c r="J403" s="39"/>
      <c r="K403" s="38"/>
      <c r="L403" s="38"/>
    </row>
    <row r="404" spans="2:12" ht="9.9499999999999993" customHeight="1">
      <c r="B404" s="309"/>
      <c r="C404" s="302"/>
      <c r="D404" s="7"/>
      <c r="E404" s="7"/>
      <c r="F404" s="31">
        <f>SUM(F400:F403)</f>
        <v>1</v>
      </c>
      <c r="G404" s="31"/>
      <c r="H404" s="31">
        <f>SUM(H400:H403)</f>
        <v>87.375</v>
      </c>
      <c r="I404" s="51"/>
      <c r="J404" s="39"/>
      <c r="K404" s="38"/>
      <c r="L404" s="38"/>
    </row>
    <row r="405" spans="2:12" ht="9.9499999999999993" customHeight="1">
      <c r="B405" s="309"/>
      <c r="C405" s="302">
        <v>4</v>
      </c>
      <c r="D405" s="29">
        <v>700</v>
      </c>
      <c r="E405" s="29" t="s">
        <v>66</v>
      </c>
      <c r="F405" s="27">
        <v>0.5</v>
      </c>
      <c r="G405" s="27">
        <f>PRZYGODY!Q54</f>
        <v>1.4999999999999999E-2</v>
      </c>
      <c r="H405" s="27">
        <f>D405*F405*G405</f>
        <v>5.25</v>
      </c>
      <c r="I405" s="50">
        <f>'baza dropów'!D405*'baza dropów'!G405</f>
        <v>10.5</v>
      </c>
      <c r="J405" s="39"/>
      <c r="K405" s="38"/>
      <c r="L405" s="38"/>
    </row>
    <row r="406" spans="2:12" ht="9.9499999999999993" customHeight="1">
      <c r="B406" s="309"/>
      <c r="C406" s="302"/>
      <c r="D406" s="29">
        <v>700</v>
      </c>
      <c r="E406" s="29" t="s">
        <v>4</v>
      </c>
      <c r="F406" s="27">
        <v>0.5</v>
      </c>
      <c r="G406" s="27">
        <f>PRZYGODY!Q53</f>
        <v>2.5000000000000001E-2</v>
      </c>
      <c r="H406" s="27">
        <f>D406*F406*G406</f>
        <v>8.75</v>
      </c>
      <c r="I406" s="50">
        <f>'baza dropów'!D406*'baza dropów'!G406</f>
        <v>17.5</v>
      </c>
      <c r="J406" s="39"/>
      <c r="K406" s="38"/>
      <c r="L406" s="38"/>
    </row>
    <row r="407" spans="2:12" ht="9.9499999999999993" customHeight="1">
      <c r="B407" s="309"/>
      <c r="C407" s="302"/>
      <c r="D407" s="7"/>
      <c r="E407" s="7"/>
      <c r="F407" s="31">
        <f>SUM(F405:F406)</f>
        <v>1</v>
      </c>
      <c r="G407" s="31"/>
      <c r="H407" s="31">
        <f>SUM(H405:H406)</f>
        <v>14</v>
      </c>
      <c r="I407" s="53"/>
      <c r="J407" s="39"/>
      <c r="K407" s="38"/>
      <c r="L407" s="38"/>
    </row>
    <row r="408" spans="2:12" ht="9.9499999999999993" customHeight="1">
      <c r="B408" s="309"/>
      <c r="C408" s="302">
        <v>5</v>
      </c>
      <c r="D408" s="29">
        <v>300</v>
      </c>
      <c r="E408" s="29" t="s">
        <v>6</v>
      </c>
      <c r="F408" s="27">
        <v>0.25</v>
      </c>
      <c r="G408" s="27">
        <f>PRZYGODY!Q55</f>
        <v>1.2E-2</v>
      </c>
      <c r="H408" s="27">
        <f>D408*F408*G408</f>
        <v>0.9</v>
      </c>
      <c r="I408" s="50">
        <f>'baza dropów'!D408*'baza dropów'!G408</f>
        <v>3.6</v>
      </c>
      <c r="J408" s="39"/>
      <c r="K408" s="38"/>
      <c r="L408" s="38"/>
    </row>
    <row r="409" spans="2:12" ht="9.9499999999999993" customHeight="1">
      <c r="B409" s="309"/>
      <c r="C409" s="302"/>
      <c r="D409" s="29">
        <v>200</v>
      </c>
      <c r="E409" s="29" t="s">
        <v>7</v>
      </c>
      <c r="F409" s="27">
        <v>0.25</v>
      </c>
      <c r="G409" s="27">
        <f>PRZYGODY!Q56</f>
        <v>1.7999999999999999E-2</v>
      </c>
      <c r="H409" s="27">
        <f>D409*F409*G409</f>
        <v>0.89999999999999991</v>
      </c>
      <c r="I409" s="50">
        <f>'baza dropów'!D409*'baza dropów'!G409</f>
        <v>3.5999999999999996</v>
      </c>
      <c r="J409" s="39"/>
      <c r="K409" s="38"/>
      <c r="L409" s="38"/>
    </row>
    <row r="410" spans="2:12" ht="9.9499999999999993" customHeight="1">
      <c r="B410" s="309"/>
      <c r="C410" s="302"/>
      <c r="D410" s="29">
        <v>100</v>
      </c>
      <c r="E410" s="29" t="s">
        <v>8</v>
      </c>
      <c r="F410" s="27">
        <v>0.25</v>
      </c>
      <c r="G410" s="27">
        <f>PRZYGODY!Q57</f>
        <v>0.09</v>
      </c>
      <c r="H410" s="27">
        <f>D410*F410*G410</f>
        <v>2.25</v>
      </c>
      <c r="I410" s="50">
        <f>'baza dropów'!D410*'baza dropów'!G410</f>
        <v>9</v>
      </c>
      <c r="J410" s="39"/>
      <c r="K410" s="38"/>
      <c r="L410" s="38"/>
    </row>
    <row r="411" spans="2:12" ht="9.9499999999999993" customHeight="1">
      <c r="B411" s="309"/>
      <c r="C411" s="302"/>
      <c r="D411" s="29">
        <v>200</v>
      </c>
      <c r="E411" s="29" t="s">
        <v>9</v>
      </c>
      <c r="F411" s="27">
        <v>0.25</v>
      </c>
      <c r="G411" s="27">
        <f>PRZYGODY!Q48</f>
        <v>0.45</v>
      </c>
      <c r="H411" s="27">
        <f>D411*F411*G411</f>
        <v>22.5</v>
      </c>
      <c r="I411" s="50">
        <f>'baza dropów'!D411*'baza dropów'!G411</f>
        <v>90</v>
      </c>
      <c r="J411" s="39"/>
      <c r="K411" s="38"/>
      <c r="L411" s="38"/>
    </row>
    <row r="412" spans="2:12" ht="9.9499999999999993" customHeight="1">
      <c r="B412" s="309"/>
      <c r="C412" s="302"/>
      <c r="D412" s="7"/>
      <c r="E412" s="7"/>
      <c r="F412" s="31">
        <f>SUM(F408:F411)</f>
        <v>1</v>
      </c>
      <c r="G412" s="31"/>
      <c r="H412" s="31">
        <f>SUM(H408:H411)</f>
        <v>26.55</v>
      </c>
      <c r="I412" s="51"/>
      <c r="J412" s="39"/>
      <c r="K412" s="38"/>
      <c r="L412" s="38"/>
    </row>
    <row r="413" spans="2:12" ht="9.9499999999999993" customHeight="1">
      <c r="B413" s="309"/>
      <c r="C413" s="302">
        <v>6</v>
      </c>
      <c r="D413" s="29">
        <v>1500</v>
      </c>
      <c r="E413" s="29" t="s">
        <v>10</v>
      </c>
      <c r="F413" s="27">
        <v>0.315</v>
      </c>
      <c r="G413" s="27">
        <f>PRZYGODY!V43</f>
        <v>0.02</v>
      </c>
      <c r="H413" s="27">
        <f t="shared" ref="H413:H418" si="23">D413*F413*G413</f>
        <v>9.4500000000000011</v>
      </c>
      <c r="I413" s="50">
        <f>'baza dropów'!D413*'baza dropów'!G413</f>
        <v>30</v>
      </c>
      <c r="J413" s="39"/>
      <c r="K413" s="38"/>
      <c r="L413" s="38"/>
    </row>
    <row r="414" spans="2:12" ht="9.9499999999999993" customHeight="1">
      <c r="B414" s="309"/>
      <c r="C414" s="302"/>
      <c r="D414" s="29">
        <v>300</v>
      </c>
      <c r="E414" s="29" t="s">
        <v>11</v>
      </c>
      <c r="F414" s="27">
        <v>0.25</v>
      </c>
      <c r="G414" s="27">
        <f>PRZYGODY!V40</f>
        <v>0.9</v>
      </c>
      <c r="H414" s="27">
        <f t="shared" si="23"/>
        <v>67.5</v>
      </c>
      <c r="I414" s="50">
        <f>'baza dropów'!D414*'baza dropów'!G414</f>
        <v>270</v>
      </c>
      <c r="J414" s="39"/>
      <c r="K414" s="38"/>
      <c r="L414" s="38"/>
    </row>
    <row r="415" spans="2:12" ht="9.9499999999999993" customHeight="1">
      <c r="B415" s="309"/>
      <c r="C415" s="302"/>
      <c r="D415" s="29">
        <v>1</v>
      </c>
      <c r="E415" s="8" t="s">
        <v>109</v>
      </c>
      <c r="F415" s="27">
        <v>3.7999999999999999E-2</v>
      </c>
      <c r="G415" s="27">
        <f>PRZYGODY!K48</f>
        <v>100</v>
      </c>
      <c r="H415" s="27">
        <f t="shared" si="23"/>
        <v>3.8</v>
      </c>
      <c r="I415" s="50">
        <f>'baza dropów'!D415*'baza dropów'!G415</f>
        <v>100</v>
      </c>
      <c r="J415" s="39"/>
      <c r="K415" s="38"/>
      <c r="L415" s="38"/>
    </row>
    <row r="416" spans="2:12" ht="9.9499999999999993" customHeight="1">
      <c r="B416" s="309"/>
      <c r="C416" s="302"/>
      <c r="D416" s="29">
        <v>1</v>
      </c>
      <c r="E416" s="8" t="s">
        <v>102</v>
      </c>
      <c r="F416" s="27">
        <v>2.5000000000000001E-2</v>
      </c>
      <c r="G416" s="27">
        <f>PRZYGODY!K51</f>
        <v>100</v>
      </c>
      <c r="H416" s="27">
        <f t="shared" si="23"/>
        <v>2.5</v>
      </c>
      <c r="I416" s="50">
        <f>'baza dropów'!D416*'baza dropów'!G416</f>
        <v>100</v>
      </c>
      <c r="J416" s="39"/>
      <c r="K416" s="38"/>
      <c r="L416" s="38"/>
    </row>
    <row r="417" spans="2:12" ht="9.9499999999999993" customHeight="1">
      <c r="B417" s="309"/>
      <c r="C417" s="302"/>
      <c r="D417" s="29">
        <v>150</v>
      </c>
      <c r="E417" s="29" t="s">
        <v>67</v>
      </c>
      <c r="F417" s="27">
        <v>0.25</v>
      </c>
      <c r="G417" s="27">
        <v>1</v>
      </c>
      <c r="H417" s="27">
        <f t="shared" si="23"/>
        <v>37.5</v>
      </c>
      <c r="I417" s="50">
        <f>'baza dropów'!D417*'baza dropów'!G417</f>
        <v>150</v>
      </c>
      <c r="J417" s="39"/>
      <c r="K417" s="38"/>
      <c r="L417" s="38"/>
    </row>
    <row r="418" spans="2:12" ht="9.9499999999999993" customHeight="1">
      <c r="B418" s="309"/>
      <c r="C418" s="302"/>
      <c r="D418" s="29">
        <v>300</v>
      </c>
      <c r="E418" s="29" t="s">
        <v>67</v>
      </c>
      <c r="F418" s="27">
        <v>0.125</v>
      </c>
      <c r="G418" s="27">
        <v>1</v>
      </c>
      <c r="H418" s="27">
        <f t="shared" si="23"/>
        <v>37.5</v>
      </c>
      <c r="I418" s="50">
        <f>'baza dropów'!D418*'baza dropów'!G418</f>
        <v>300</v>
      </c>
      <c r="J418" s="39"/>
      <c r="K418" s="38"/>
      <c r="L418" s="38"/>
    </row>
    <row r="419" spans="2:12" ht="9.9499999999999993" customHeight="1" thickBot="1">
      <c r="B419" s="310"/>
      <c r="C419" s="303"/>
      <c r="D419" s="9"/>
      <c r="E419" s="9"/>
      <c r="F419" s="32">
        <f>SUM(F413:F418)</f>
        <v>1.0030000000000001</v>
      </c>
      <c r="G419" s="32"/>
      <c r="H419" s="32">
        <f>SUM(H413:H418)</f>
        <v>158.25</v>
      </c>
      <c r="I419" s="54"/>
      <c r="J419" s="39"/>
      <c r="K419" s="38"/>
      <c r="L419" s="38"/>
    </row>
    <row r="420" spans="2:12" ht="9.9499999999999993" customHeight="1">
      <c r="B420" s="305" t="s">
        <v>82</v>
      </c>
      <c r="C420" s="304">
        <v>1</v>
      </c>
      <c r="D420" s="28">
        <v>1600</v>
      </c>
      <c r="E420" s="28" t="s">
        <v>12</v>
      </c>
      <c r="F420" s="26">
        <v>0.25</v>
      </c>
      <c r="G420" s="26">
        <f>PRZYGODY!Q50</f>
        <v>0.2</v>
      </c>
      <c r="H420" s="26">
        <f t="shared" ref="H420:H427" si="24">D420*F420*G420</f>
        <v>80</v>
      </c>
      <c r="I420" s="49">
        <f>'baza dropów'!D420*'baza dropów'!G420</f>
        <v>320</v>
      </c>
      <c r="J420" s="39"/>
      <c r="K420" s="38"/>
      <c r="L420" s="38"/>
    </row>
    <row r="421" spans="2:12" ht="9.9499999999999993" customHeight="1">
      <c r="B421" s="306"/>
      <c r="C421" s="302"/>
      <c r="D421" s="29">
        <v>2000</v>
      </c>
      <c r="E421" s="29" t="s">
        <v>12</v>
      </c>
      <c r="F421" s="27">
        <v>0.12</v>
      </c>
      <c r="G421" s="27">
        <f>PRZYGODY!Q50</f>
        <v>0.2</v>
      </c>
      <c r="H421" s="27">
        <f t="shared" si="24"/>
        <v>48</v>
      </c>
      <c r="I421" s="50">
        <f>'baza dropów'!D421*'baza dropów'!G421</f>
        <v>400</v>
      </c>
      <c r="J421" s="39"/>
      <c r="K421" s="38"/>
      <c r="L421" s="38"/>
    </row>
    <row r="422" spans="2:12" ht="9.9499999999999993" customHeight="1">
      <c r="B422" s="306"/>
      <c r="C422" s="302"/>
      <c r="D422" s="29">
        <v>1300</v>
      </c>
      <c r="E422" s="29" t="s">
        <v>1</v>
      </c>
      <c r="F422" s="27">
        <v>0.25</v>
      </c>
      <c r="G422" s="27">
        <f>PRZYGODY!Q49</f>
        <v>1.2</v>
      </c>
      <c r="H422" s="27">
        <f t="shared" si="24"/>
        <v>390</v>
      </c>
      <c r="I422" s="50">
        <f>'baza dropów'!D422*'baza dropów'!G422</f>
        <v>1560</v>
      </c>
      <c r="J422" s="39"/>
      <c r="K422" s="38"/>
      <c r="L422" s="38"/>
    </row>
    <row r="423" spans="2:12" ht="9.9499999999999993" customHeight="1">
      <c r="B423" s="306"/>
      <c r="C423" s="302"/>
      <c r="D423" s="29">
        <v>1500</v>
      </c>
      <c r="E423" s="29" t="s">
        <v>1</v>
      </c>
      <c r="F423" s="27">
        <v>0.12</v>
      </c>
      <c r="G423" s="27">
        <f>PRZYGODY!Q49</f>
        <v>1.2</v>
      </c>
      <c r="H423" s="27">
        <f t="shared" si="24"/>
        <v>216</v>
      </c>
      <c r="I423" s="50">
        <f>'baza dropów'!D423*'baza dropów'!G423</f>
        <v>1800</v>
      </c>
      <c r="J423" s="39"/>
      <c r="K423" s="38"/>
      <c r="L423" s="38"/>
    </row>
    <row r="424" spans="2:12" ht="9.9499999999999993" customHeight="1">
      <c r="B424" s="306"/>
      <c r="C424" s="302"/>
      <c r="D424" s="29">
        <v>400</v>
      </c>
      <c r="E424" s="29" t="s">
        <v>2</v>
      </c>
      <c r="F424" s="27">
        <v>6.25E-2</v>
      </c>
      <c r="G424" s="27">
        <f>PRZYGODY!Q51</f>
        <v>0.08</v>
      </c>
      <c r="H424" s="27">
        <f t="shared" si="24"/>
        <v>2</v>
      </c>
      <c r="I424" s="50">
        <f>'baza dropów'!D424*'baza dropów'!G424</f>
        <v>32</v>
      </c>
      <c r="J424" s="39"/>
      <c r="K424" s="38"/>
      <c r="L424" s="38"/>
    </row>
    <row r="425" spans="2:12" ht="9.9499999999999993" customHeight="1">
      <c r="B425" s="306"/>
      <c r="C425" s="302"/>
      <c r="D425" s="29">
        <v>600</v>
      </c>
      <c r="E425" s="29" t="s">
        <v>2</v>
      </c>
      <c r="F425" s="27">
        <v>6.25E-2</v>
      </c>
      <c r="G425" s="27">
        <f>PRZYGODY!Q51</f>
        <v>0.08</v>
      </c>
      <c r="H425" s="27">
        <f t="shared" si="24"/>
        <v>3</v>
      </c>
      <c r="I425" s="50">
        <f>'baza dropów'!D425*'baza dropów'!G425</f>
        <v>48</v>
      </c>
      <c r="J425" s="39"/>
      <c r="K425" s="38"/>
      <c r="L425" s="38"/>
    </row>
    <row r="426" spans="2:12" ht="9.9499999999999993" customHeight="1">
      <c r="B426" s="306"/>
      <c r="C426" s="302"/>
      <c r="D426" s="29">
        <v>300</v>
      </c>
      <c r="E426" s="29" t="s">
        <v>65</v>
      </c>
      <c r="F426" s="27">
        <v>6.25E-2</v>
      </c>
      <c r="G426" s="27">
        <f>PRZYGODY!Q52</f>
        <v>0.2</v>
      </c>
      <c r="H426" s="27">
        <f t="shared" si="24"/>
        <v>3.75</v>
      </c>
      <c r="I426" s="50">
        <f>'baza dropów'!D426*'baza dropów'!G426</f>
        <v>60</v>
      </c>
      <c r="J426" s="40"/>
      <c r="K426" s="38"/>
      <c r="L426" s="38"/>
    </row>
    <row r="427" spans="2:12" ht="9.9499999999999993" customHeight="1">
      <c r="B427" s="306"/>
      <c r="C427" s="302"/>
      <c r="D427" s="29">
        <v>500</v>
      </c>
      <c r="E427" s="29" t="s">
        <v>65</v>
      </c>
      <c r="F427" s="27">
        <v>6.25E-2</v>
      </c>
      <c r="G427" s="27">
        <f>PRZYGODY!Q52</f>
        <v>0.2</v>
      </c>
      <c r="H427" s="27">
        <f t="shared" si="24"/>
        <v>6.25</v>
      </c>
      <c r="I427" s="50">
        <f>'baza dropów'!D427*'baza dropów'!G427</f>
        <v>100</v>
      </c>
      <c r="J427" s="40"/>
      <c r="K427" s="38"/>
      <c r="L427" s="38"/>
    </row>
    <row r="428" spans="2:12" ht="9.9499999999999993" customHeight="1">
      <c r="B428" s="306"/>
      <c r="C428" s="302"/>
      <c r="D428" s="7"/>
      <c r="E428" s="7"/>
      <c r="F428" s="31">
        <f>SUM(F420:F427)</f>
        <v>0.99</v>
      </c>
      <c r="G428" s="31"/>
      <c r="H428" s="31">
        <f>SUM(H420:H427)</f>
        <v>749</v>
      </c>
      <c r="I428" s="53"/>
      <c r="J428" s="41"/>
      <c r="K428" s="38"/>
      <c r="L428" s="38"/>
    </row>
    <row r="429" spans="2:12" ht="9.9499999999999993" customHeight="1">
      <c r="B429" s="306"/>
      <c r="C429" s="302" t="s">
        <v>155</v>
      </c>
      <c r="D429" s="29">
        <v>250</v>
      </c>
      <c r="E429" s="29" t="s">
        <v>21</v>
      </c>
      <c r="F429" s="27">
        <v>0.25</v>
      </c>
      <c r="G429" s="27">
        <f>PRZYGODY!Q43</f>
        <v>0.14000000000000001</v>
      </c>
      <c r="H429" s="27">
        <f>D429*F429*G429</f>
        <v>8.75</v>
      </c>
      <c r="I429" s="50">
        <f>'baza dropów'!D429*'baza dropów'!G429</f>
        <v>35</v>
      </c>
      <c r="J429" s="39"/>
      <c r="K429" s="38"/>
      <c r="L429" s="38"/>
    </row>
    <row r="430" spans="2:12" ht="9.9499999999999993" customHeight="1">
      <c r="B430" s="306"/>
      <c r="C430" s="302"/>
      <c r="D430" s="29">
        <v>300</v>
      </c>
      <c r="E430" s="29" t="s">
        <v>19</v>
      </c>
      <c r="F430" s="27">
        <v>0.25</v>
      </c>
      <c r="G430" s="27">
        <f>PRZYGODY!Q41</f>
        <v>3.5000000000000003E-2</v>
      </c>
      <c r="H430" s="27">
        <f>D430*F430*G430</f>
        <v>2.6250000000000004</v>
      </c>
      <c r="I430" s="50">
        <f>'baza dropów'!D430*'baza dropów'!G430</f>
        <v>10.500000000000002</v>
      </c>
      <c r="J430" s="39"/>
      <c r="K430" s="38"/>
      <c r="L430" s="38"/>
    </row>
    <row r="431" spans="2:12" ht="9.9499999999999993" customHeight="1">
      <c r="B431" s="306"/>
      <c r="C431" s="302"/>
      <c r="D431" s="29">
        <v>250</v>
      </c>
      <c r="E431" s="29" t="s">
        <v>22</v>
      </c>
      <c r="F431" s="27">
        <v>0.25</v>
      </c>
      <c r="G431" s="27">
        <f>PRZYGODY!Q44</f>
        <v>0.02</v>
      </c>
      <c r="H431" s="27">
        <f>D431*F431*G431</f>
        <v>1.25</v>
      </c>
      <c r="I431" s="50">
        <f>'baza dropów'!D431*'baza dropów'!G431</f>
        <v>5</v>
      </c>
      <c r="J431" s="39"/>
      <c r="K431" s="38"/>
      <c r="L431" s="38"/>
    </row>
    <row r="432" spans="2:12" ht="9.9499999999999993" customHeight="1">
      <c r="B432" s="306"/>
      <c r="C432" s="302"/>
      <c r="D432" s="29">
        <v>100</v>
      </c>
      <c r="E432" s="29" t="s">
        <v>5</v>
      </c>
      <c r="F432" s="27">
        <v>0.25</v>
      </c>
      <c r="G432" s="27">
        <f>PRZYGODY!Q42</f>
        <v>0.35</v>
      </c>
      <c r="H432" s="27">
        <f>D432*F432*G432</f>
        <v>8.75</v>
      </c>
      <c r="I432" s="50">
        <f>'baza dropów'!D432*'baza dropów'!G432</f>
        <v>35</v>
      </c>
      <c r="J432" s="39"/>
      <c r="K432" s="38"/>
      <c r="L432" s="38"/>
    </row>
    <row r="433" spans="2:12" ht="9.9499999999999993" customHeight="1">
      <c r="B433" s="306"/>
      <c r="C433" s="302"/>
      <c r="D433" s="7"/>
      <c r="E433" s="7"/>
      <c r="F433" s="31">
        <f>SUM(F429:F432)</f>
        <v>1</v>
      </c>
      <c r="G433" s="31"/>
      <c r="H433" s="31">
        <f>SUM(H429:H432)</f>
        <v>21.375</v>
      </c>
      <c r="I433" s="53"/>
      <c r="J433" s="39"/>
      <c r="K433" s="38"/>
      <c r="L433" s="38"/>
    </row>
    <row r="434" spans="2:12" ht="9.9499999999999993" customHeight="1">
      <c r="B434" s="306"/>
      <c r="C434" s="302">
        <v>4</v>
      </c>
      <c r="D434" s="29">
        <v>300</v>
      </c>
      <c r="E434" s="29" t="s">
        <v>69</v>
      </c>
      <c r="F434" s="27">
        <v>0.33300000000000002</v>
      </c>
      <c r="G434" s="27">
        <f>PRZYGODY!Q58</f>
        <v>0.5</v>
      </c>
      <c r="H434" s="27">
        <f>D434*F434*G434</f>
        <v>49.95</v>
      </c>
      <c r="I434" s="50">
        <f>'baza dropów'!D434*'baza dropów'!G434</f>
        <v>150</v>
      </c>
      <c r="J434" s="39"/>
      <c r="K434" s="38"/>
      <c r="L434" s="38"/>
    </row>
    <row r="435" spans="2:12" ht="9.9499999999999993" customHeight="1">
      <c r="B435" s="306"/>
      <c r="C435" s="302"/>
      <c r="D435" s="29">
        <v>500</v>
      </c>
      <c r="E435" s="29" t="s">
        <v>69</v>
      </c>
      <c r="F435" s="27">
        <v>0.33300000000000002</v>
      </c>
      <c r="G435" s="27">
        <f>PRZYGODY!Q58</f>
        <v>0.5</v>
      </c>
      <c r="H435" s="27">
        <f>D435*F435*G435</f>
        <v>83.25</v>
      </c>
      <c r="I435" s="50">
        <f>'baza dropów'!D435*'baza dropów'!G435</f>
        <v>250</v>
      </c>
      <c r="J435" s="39"/>
      <c r="K435" s="38"/>
      <c r="L435" s="38"/>
    </row>
    <row r="436" spans="2:12" ht="9.9499999999999993" customHeight="1">
      <c r="B436" s="306"/>
      <c r="C436" s="302"/>
      <c r="D436" s="29">
        <v>700</v>
      </c>
      <c r="E436" s="29" t="s">
        <v>69</v>
      </c>
      <c r="F436" s="27">
        <v>0.33300000000000002</v>
      </c>
      <c r="G436" s="27">
        <f>PRZYGODY!Q58</f>
        <v>0.5</v>
      </c>
      <c r="H436" s="27">
        <f>D436*F436*G436</f>
        <v>116.55000000000001</v>
      </c>
      <c r="I436" s="50">
        <f>'baza dropów'!D436*'baza dropów'!G436</f>
        <v>350</v>
      </c>
      <c r="J436" s="39"/>
      <c r="K436" s="38"/>
      <c r="L436" s="38"/>
    </row>
    <row r="437" spans="2:12" ht="9.9499999999999993" customHeight="1" thickBot="1">
      <c r="B437" s="307"/>
      <c r="C437" s="303"/>
      <c r="D437" s="9"/>
      <c r="E437" s="9"/>
      <c r="F437" s="32">
        <f>SUM(F434:F436)</f>
        <v>0.99900000000000011</v>
      </c>
      <c r="G437" s="32"/>
      <c r="H437" s="32">
        <f>SUM(H434:H436)</f>
        <v>249.75</v>
      </c>
      <c r="I437" s="54"/>
      <c r="J437" s="39"/>
      <c r="K437" s="38"/>
      <c r="L437" s="38"/>
    </row>
    <row r="438" spans="2:12" ht="9.9499999999999993" customHeight="1">
      <c r="B438" s="308" t="s">
        <v>83</v>
      </c>
      <c r="C438" s="304">
        <v>1</v>
      </c>
      <c r="D438" s="28">
        <v>700</v>
      </c>
      <c r="E438" s="28" t="s">
        <v>12</v>
      </c>
      <c r="F438" s="26">
        <v>0.222</v>
      </c>
      <c r="G438" s="26">
        <f>PRZYGODY!Q50</f>
        <v>0.2</v>
      </c>
      <c r="H438" s="26">
        <f t="shared" ref="H438:H443" si="25">D438*F438*G438</f>
        <v>31.080000000000002</v>
      </c>
      <c r="I438" s="49">
        <f>'baza dropów'!D438*'baza dropów'!G438</f>
        <v>140</v>
      </c>
      <c r="J438" s="39"/>
      <c r="K438" s="38"/>
      <c r="L438" s="38"/>
    </row>
    <row r="439" spans="2:12" ht="9.9499999999999993" customHeight="1">
      <c r="B439" s="309"/>
      <c r="C439" s="302"/>
      <c r="D439" s="29">
        <v>800</v>
      </c>
      <c r="E439" s="29" t="s">
        <v>12</v>
      </c>
      <c r="F439" s="27">
        <v>0.111</v>
      </c>
      <c r="G439" s="27">
        <f>PRZYGODY!Q50</f>
        <v>0.2</v>
      </c>
      <c r="H439" s="27">
        <f t="shared" si="25"/>
        <v>17.760000000000002</v>
      </c>
      <c r="I439" s="50">
        <f>'baza dropów'!D439*'baza dropów'!G439</f>
        <v>160</v>
      </c>
      <c r="J439" s="39"/>
      <c r="K439" s="38"/>
      <c r="L439" s="38"/>
    </row>
    <row r="440" spans="2:12" ht="9.9499999999999993" customHeight="1">
      <c r="B440" s="309"/>
      <c r="C440" s="302"/>
      <c r="D440" s="29">
        <v>600</v>
      </c>
      <c r="E440" s="29" t="s">
        <v>1</v>
      </c>
      <c r="F440" s="27">
        <v>0.222</v>
      </c>
      <c r="G440" s="27">
        <f>PRZYGODY!Q49</f>
        <v>1.2</v>
      </c>
      <c r="H440" s="27">
        <f t="shared" si="25"/>
        <v>159.83999999999997</v>
      </c>
      <c r="I440" s="50">
        <f>'baza dropów'!D440*'baza dropów'!G440</f>
        <v>720</v>
      </c>
      <c r="J440" s="39"/>
      <c r="K440" s="38"/>
      <c r="L440" s="38"/>
    </row>
    <row r="441" spans="2:12" ht="9.9499999999999993" customHeight="1">
      <c r="B441" s="309"/>
      <c r="C441" s="302"/>
      <c r="D441" s="29">
        <v>700</v>
      </c>
      <c r="E441" s="29" t="s">
        <v>1</v>
      </c>
      <c r="F441" s="27">
        <v>0.111</v>
      </c>
      <c r="G441" s="27">
        <f>PRZYGODY!Q49</f>
        <v>1.2</v>
      </c>
      <c r="H441" s="27">
        <f t="shared" si="25"/>
        <v>93.24</v>
      </c>
      <c r="I441" s="50">
        <f>'baza dropów'!D441*'baza dropów'!G441</f>
        <v>840</v>
      </c>
      <c r="J441" s="39"/>
      <c r="K441" s="38"/>
      <c r="L441" s="38"/>
    </row>
    <row r="442" spans="2:12" ht="9.9499999999999993" customHeight="1">
      <c r="B442" s="309"/>
      <c r="C442" s="302"/>
      <c r="D442" s="29">
        <v>100</v>
      </c>
      <c r="E442" s="29" t="s">
        <v>65</v>
      </c>
      <c r="F442" s="27">
        <v>0.222</v>
      </c>
      <c r="G442" s="27">
        <f>PRZYGODY!Q52</f>
        <v>0.2</v>
      </c>
      <c r="H442" s="27">
        <f t="shared" si="25"/>
        <v>4.4400000000000004</v>
      </c>
      <c r="I442" s="50">
        <f>'baza dropów'!D442*'baza dropów'!G442</f>
        <v>20</v>
      </c>
      <c r="J442" s="39"/>
      <c r="K442" s="38"/>
      <c r="L442" s="38"/>
    </row>
    <row r="443" spans="2:12" ht="9.9499999999999993" customHeight="1">
      <c r="B443" s="309"/>
      <c r="C443" s="302"/>
      <c r="D443" s="29">
        <v>200</v>
      </c>
      <c r="E443" s="29" t="s">
        <v>65</v>
      </c>
      <c r="F443" s="27">
        <v>0.111</v>
      </c>
      <c r="G443" s="27">
        <f>PRZYGODY!Q52</f>
        <v>0.2</v>
      </c>
      <c r="H443" s="27">
        <f t="shared" si="25"/>
        <v>4.4400000000000004</v>
      </c>
      <c r="I443" s="50">
        <f>'baza dropów'!D443*'baza dropów'!G443</f>
        <v>40</v>
      </c>
      <c r="J443" s="39"/>
      <c r="K443" s="38"/>
      <c r="L443" s="38"/>
    </row>
    <row r="444" spans="2:12" ht="9.9499999999999993" customHeight="1">
      <c r="B444" s="309"/>
      <c r="C444" s="302"/>
      <c r="D444" s="7"/>
      <c r="E444" s="7"/>
      <c r="F444" s="31">
        <f>SUM(F438:F443)</f>
        <v>0.999</v>
      </c>
      <c r="G444" s="31"/>
      <c r="H444" s="31">
        <f>SUM(H438:H443)</f>
        <v>310.79999999999995</v>
      </c>
      <c r="I444" s="53"/>
      <c r="J444" s="39"/>
      <c r="K444" s="38"/>
      <c r="L444" s="38"/>
    </row>
    <row r="445" spans="2:12" ht="9.9499999999999993" customHeight="1">
      <c r="B445" s="309"/>
      <c r="C445" s="302" t="s">
        <v>155</v>
      </c>
      <c r="D445" s="29">
        <v>1000</v>
      </c>
      <c r="E445" s="29" t="s">
        <v>21</v>
      </c>
      <c r="F445" s="27">
        <v>0.25</v>
      </c>
      <c r="G445" s="27">
        <f>PRZYGODY!Q43</f>
        <v>0.14000000000000001</v>
      </c>
      <c r="H445" s="27">
        <f>D445*F445*G445</f>
        <v>35</v>
      </c>
      <c r="I445" s="50">
        <f>'baza dropów'!D445*'baza dropów'!G445</f>
        <v>140</v>
      </c>
      <c r="J445" s="40"/>
      <c r="K445" s="38"/>
      <c r="L445" s="38"/>
    </row>
    <row r="446" spans="2:12" ht="9.9499999999999993" customHeight="1">
      <c r="B446" s="309"/>
      <c r="C446" s="302"/>
      <c r="D446" s="29">
        <v>1300</v>
      </c>
      <c r="E446" s="29" t="s">
        <v>19</v>
      </c>
      <c r="F446" s="27">
        <v>0.25</v>
      </c>
      <c r="G446" s="27">
        <f>PRZYGODY!Q41</f>
        <v>3.5000000000000003E-2</v>
      </c>
      <c r="H446" s="27">
        <f>D446*F446*G446</f>
        <v>11.375000000000002</v>
      </c>
      <c r="I446" s="50">
        <f>'baza dropów'!D446*'baza dropów'!G446</f>
        <v>45.500000000000007</v>
      </c>
      <c r="J446" s="40"/>
      <c r="K446" s="38"/>
      <c r="L446" s="38"/>
    </row>
    <row r="447" spans="2:12" ht="9.9499999999999993" customHeight="1">
      <c r="B447" s="309"/>
      <c r="C447" s="302"/>
      <c r="D447" s="29">
        <v>1000</v>
      </c>
      <c r="E447" s="29" t="s">
        <v>22</v>
      </c>
      <c r="F447" s="27">
        <v>0.25</v>
      </c>
      <c r="G447" s="27">
        <f>PRZYGODY!Q44</f>
        <v>0.02</v>
      </c>
      <c r="H447" s="27">
        <f>D447*F447*G447</f>
        <v>5</v>
      </c>
      <c r="I447" s="50">
        <f>'baza dropów'!D447*'baza dropów'!G447</f>
        <v>20</v>
      </c>
      <c r="J447" s="41"/>
      <c r="K447" s="38"/>
      <c r="L447" s="38"/>
    </row>
    <row r="448" spans="2:12" ht="9.9499999999999993" customHeight="1">
      <c r="B448" s="309"/>
      <c r="C448" s="302"/>
      <c r="D448" s="29">
        <v>500</v>
      </c>
      <c r="E448" s="29" t="s">
        <v>5</v>
      </c>
      <c r="F448" s="27">
        <v>0.25</v>
      </c>
      <c r="G448" s="27">
        <f>PRZYGODY!Q42</f>
        <v>0.35</v>
      </c>
      <c r="H448" s="27">
        <f>D448*F448*G448</f>
        <v>43.75</v>
      </c>
      <c r="I448" s="50">
        <f>'baza dropów'!D448*'baza dropów'!G448</f>
        <v>175</v>
      </c>
      <c r="J448" s="39"/>
      <c r="K448" s="38"/>
      <c r="L448" s="38"/>
    </row>
    <row r="449" spans="2:12" ht="9.9499999999999993" customHeight="1">
      <c r="B449" s="309"/>
      <c r="C449" s="302"/>
      <c r="D449" s="7"/>
      <c r="E449" s="7"/>
      <c r="F449" s="31">
        <f>SUM(F445:F448)</f>
        <v>1</v>
      </c>
      <c r="G449" s="31"/>
      <c r="H449" s="31">
        <f>SUM(H445:H448)</f>
        <v>95.125</v>
      </c>
      <c r="I449" s="53"/>
      <c r="J449" s="39"/>
      <c r="K449" s="38"/>
      <c r="L449" s="38"/>
    </row>
    <row r="450" spans="2:12" ht="9.9499999999999993" customHeight="1">
      <c r="B450" s="309"/>
      <c r="C450" s="302">
        <v>4</v>
      </c>
      <c r="D450" s="29">
        <v>600</v>
      </c>
      <c r="E450" s="29" t="s">
        <v>66</v>
      </c>
      <c r="F450" s="27">
        <v>0.5</v>
      </c>
      <c r="G450" s="27">
        <f>PRZYGODY!Q54</f>
        <v>1.4999999999999999E-2</v>
      </c>
      <c r="H450" s="27">
        <f>D450*F450*G450</f>
        <v>4.5</v>
      </c>
      <c r="I450" s="50">
        <f>'baza dropów'!D450*'baza dropów'!G450</f>
        <v>9</v>
      </c>
      <c r="J450" s="39"/>
      <c r="K450" s="38"/>
      <c r="L450" s="38"/>
    </row>
    <row r="451" spans="2:12" ht="9.9499999999999993" customHeight="1">
      <c r="B451" s="309"/>
      <c r="C451" s="302"/>
      <c r="D451" s="29">
        <v>600</v>
      </c>
      <c r="E451" s="29" t="s">
        <v>4</v>
      </c>
      <c r="F451" s="27">
        <v>0.5</v>
      </c>
      <c r="G451" s="27">
        <f>PRZYGODY!Q53</f>
        <v>2.5000000000000001E-2</v>
      </c>
      <c r="H451" s="27">
        <f>D451*F451*G451</f>
        <v>7.5</v>
      </c>
      <c r="I451" s="50">
        <f>'baza dropów'!D451*'baza dropów'!G451</f>
        <v>15</v>
      </c>
      <c r="J451" s="39"/>
      <c r="K451" s="38"/>
      <c r="L451" s="38"/>
    </row>
    <row r="452" spans="2:12" ht="9.9499999999999993" customHeight="1">
      <c r="B452" s="309"/>
      <c r="C452" s="302"/>
      <c r="D452" s="7"/>
      <c r="E452" s="7"/>
      <c r="F452" s="31">
        <f>SUM(F450:F451)</f>
        <v>1</v>
      </c>
      <c r="G452" s="31"/>
      <c r="H452" s="31">
        <f>SUM(H450:H451)</f>
        <v>12</v>
      </c>
      <c r="I452" s="53"/>
      <c r="J452" s="39"/>
      <c r="K452" s="38"/>
      <c r="L452" s="38"/>
    </row>
    <row r="453" spans="2:12" ht="9.9499999999999993" customHeight="1">
      <c r="B453" s="309"/>
      <c r="C453" s="302">
        <v>5</v>
      </c>
      <c r="D453" s="29">
        <v>300</v>
      </c>
      <c r="E453" s="29" t="s">
        <v>6</v>
      </c>
      <c r="F453" s="27">
        <v>0.25</v>
      </c>
      <c r="G453" s="27">
        <f>PRZYGODY!Q55</f>
        <v>1.2E-2</v>
      </c>
      <c r="H453" s="27">
        <f>D453*F453*G453</f>
        <v>0.9</v>
      </c>
      <c r="I453" s="50">
        <f>'baza dropów'!D453*'baza dropów'!G453</f>
        <v>3.6</v>
      </c>
      <c r="J453" s="39"/>
      <c r="K453" s="38"/>
      <c r="L453" s="38"/>
    </row>
    <row r="454" spans="2:12" ht="9.9499999999999993" customHeight="1">
      <c r="B454" s="309"/>
      <c r="C454" s="302"/>
      <c r="D454" s="29">
        <v>300</v>
      </c>
      <c r="E454" s="29" t="s">
        <v>7</v>
      </c>
      <c r="F454" s="27">
        <v>0.25</v>
      </c>
      <c r="G454" s="27">
        <f>PRZYGODY!Q56</f>
        <v>1.7999999999999999E-2</v>
      </c>
      <c r="H454" s="27">
        <f>D454*F454*G454</f>
        <v>1.3499999999999999</v>
      </c>
      <c r="I454" s="50">
        <f>'baza dropów'!D454*'baza dropów'!G454</f>
        <v>5.3999999999999995</v>
      </c>
      <c r="J454" s="39"/>
      <c r="K454" s="38"/>
      <c r="L454" s="38"/>
    </row>
    <row r="455" spans="2:12" ht="9.9499999999999993" customHeight="1">
      <c r="B455" s="309"/>
      <c r="C455" s="302"/>
      <c r="D455" s="29">
        <v>200</v>
      </c>
      <c r="E455" s="29" t="s">
        <v>8</v>
      </c>
      <c r="F455" s="27">
        <v>0.25</v>
      </c>
      <c r="G455" s="27">
        <f>PRZYGODY!Q57</f>
        <v>0.09</v>
      </c>
      <c r="H455" s="27">
        <f>D455*F455*G455</f>
        <v>4.5</v>
      </c>
      <c r="I455" s="50">
        <f>'baza dropów'!D455*'baza dropów'!G455</f>
        <v>18</v>
      </c>
      <c r="J455" s="39"/>
      <c r="K455" s="38"/>
      <c r="L455" s="38"/>
    </row>
    <row r="456" spans="2:12" ht="9.9499999999999993" customHeight="1">
      <c r="B456" s="309"/>
      <c r="C456" s="302"/>
      <c r="D456" s="29">
        <v>200</v>
      </c>
      <c r="E456" s="29" t="s">
        <v>9</v>
      </c>
      <c r="F456" s="27">
        <v>0.25</v>
      </c>
      <c r="G456" s="27">
        <f>PRZYGODY!Q48</f>
        <v>0.45</v>
      </c>
      <c r="H456" s="27">
        <f>D456*F456*G456</f>
        <v>22.5</v>
      </c>
      <c r="I456" s="50">
        <f>'baza dropów'!D456*'baza dropów'!G456</f>
        <v>90</v>
      </c>
      <c r="J456" s="39"/>
      <c r="K456" s="38"/>
      <c r="L456" s="38"/>
    </row>
    <row r="457" spans="2:12" ht="9.9499999999999993" customHeight="1">
      <c r="B457" s="309"/>
      <c r="C457" s="302"/>
      <c r="D457" s="7"/>
      <c r="E457" s="7"/>
      <c r="F457" s="31">
        <f>SUM(F453:F456)</f>
        <v>1</v>
      </c>
      <c r="G457" s="31"/>
      <c r="H457" s="31">
        <f>SUM(H453:H456)</f>
        <v>29.25</v>
      </c>
      <c r="I457" s="53"/>
      <c r="J457" s="39"/>
      <c r="K457" s="38"/>
      <c r="L457" s="38"/>
    </row>
    <row r="458" spans="2:12" ht="9.9499999999999993" customHeight="1">
      <c r="B458" s="309"/>
      <c r="C458" s="302">
        <v>6</v>
      </c>
      <c r="D458" s="29">
        <v>1500</v>
      </c>
      <c r="E458" s="29" t="s">
        <v>10</v>
      </c>
      <c r="F458" s="27">
        <v>0.313</v>
      </c>
      <c r="G458" s="27">
        <f>PRZYGODY!V43</f>
        <v>0.02</v>
      </c>
      <c r="H458" s="27">
        <f t="shared" ref="H458:H463" si="26">D458*F458*G458</f>
        <v>9.39</v>
      </c>
      <c r="I458" s="50">
        <f>'baza dropów'!D458*'baza dropów'!G458</f>
        <v>30</v>
      </c>
      <c r="J458" s="39"/>
      <c r="K458" s="38"/>
      <c r="L458" s="38"/>
    </row>
    <row r="459" spans="2:12" ht="9.9499999999999993" customHeight="1">
      <c r="B459" s="309"/>
      <c r="C459" s="302"/>
      <c r="D459" s="29">
        <v>300</v>
      </c>
      <c r="E459" s="29" t="s">
        <v>11</v>
      </c>
      <c r="F459" s="27">
        <v>0.25</v>
      </c>
      <c r="G459" s="27">
        <f>PRZYGODY!V40</f>
        <v>0.9</v>
      </c>
      <c r="H459" s="27">
        <f t="shared" si="26"/>
        <v>67.5</v>
      </c>
      <c r="I459" s="50">
        <f>'baza dropów'!D459*'baza dropów'!G459</f>
        <v>270</v>
      </c>
      <c r="J459" s="39"/>
      <c r="K459" s="38"/>
      <c r="L459" s="38"/>
    </row>
    <row r="460" spans="2:12" ht="9.9499999999999993" customHeight="1">
      <c r="B460" s="309"/>
      <c r="C460" s="302"/>
      <c r="D460" s="29">
        <v>1</v>
      </c>
      <c r="E460" s="8" t="s">
        <v>110</v>
      </c>
      <c r="F460" s="27">
        <v>3.7999999999999999E-2</v>
      </c>
      <c r="G460" s="27">
        <f>PRZYGODY!K50</f>
        <v>100</v>
      </c>
      <c r="H460" s="27">
        <f t="shared" si="26"/>
        <v>3.8</v>
      </c>
      <c r="I460" s="50">
        <f>'baza dropów'!D460*'baza dropów'!G460</f>
        <v>100</v>
      </c>
      <c r="J460" s="39"/>
      <c r="K460" s="38"/>
      <c r="L460" s="38"/>
    </row>
    <row r="461" spans="2:12" ht="9.9499999999999993" customHeight="1">
      <c r="B461" s="309"/>
      <c r="C461" s="302"/>
      <c r="D461" s="29">
        <v>1</v>
      </c>
      <c r="E461" s="8" t="s">
        <v>102</v>
      </c>
      <c r="F461" s="27">
        <v>2.5000000000000001E-2</v>
      </c>
      <c r="G461" s="27">
        <f>PRZYGODY!K51</f>
        <v>100</v>
      </c>
      <c r="H461" s="27">
        <f t="shared" si="26"/>
        <v>2.5</v>
      </c>
      <c r="I461" s="50">
        <f>'baza dropów'!D461*'baza dropów'!G461</f>
        <v>100</v>
      </c>
      <c r="J461" s="39"/>
      <c r="K461" s="38"/>
      <c r="L461" s="38"/>
    </row>
    <row r="462" spans="2:12" ht="9.9499999999999993" customHeight="1">
      <c r="B462" s="309"/>
      <c r="C462" s="302"/>
      <c r="D462" s="29">
        <v>150</v>
      </c>
      <c r="E462" s="29" t="s">
        <v>67</v>
      </c>
      <c r="F462" s="27">
        <v>0.25</v>
      </c>
      <c r="G462" s="27">
        <v>1</v>
      </c>
      <c r="H462" s="27">
        <f t="shared" si="26"/>
        <v>37.5</v>
      </c>
      <c r="I462" s="50">
        <f>'baza dropów'!D462*'baza dropów'!G462</f>
        <v>150</v>
      </c>
      <c r="J462" s="39"/>
      <c r="K462" s="38"/>
      <c r="L462" s="38"/>
    </row>
    <row r="463" spans="2:12" ht="9.9499999999999993" customHeight="1">
      <c r="B463" s="309"/>
      <c r="C463" s="302"/>
      <c r="D463" s="29">
        <v>300</v>
      </c>
      <c r="E463" s="29" t="s">
        <v>67</v>
      </c>
      <c r="F463" s="27">
        <v>0.125</v>
      </c>
      <c r="G463" s="27">
        <v>1</v>
      </c>
      <c r="H463" s="27">
        <f t="shared" si="26"/>
        <v>37.5</v>
      </c>
      <c r="I463" s="50">
        <f>'baza dropów'!D463*'baza dropów'!G463</f>
        <v>300</v>
      </c>
      <c r="J463" s="39"/>
      <c r="K463" s="38"/>
      <c r="L463" s="38"/>
    </row>
    <row r="464" spans="2:12" ht="9.9499999999999993" customHeight="1" thickBot="1">
      <c r="B464" s="310"/>
      <c r="C464" s="303"/>
      <c r="D464" s="9"/>
      <c r="E464" s="9"/>
      <c r="F464" s="32">
        <f>SUM(F458:F463)</f>
        <v>1.0009999999999999</v>
      </c>
      <c r="G464" s="32"/>
      <c r="H464" s="32">
        <f>SUM(H458:H463)</f>
        <v>158.19</v>
      </c>
      <c r="I464" s="54"/>
      <c r="J464" s="39"/>
      <c r="K464" s="38"/>
      <c r="L464" s="38"/>
    </row>
    <row r="465" spans="2:12" ht="9.9499999999999993" customHeight="1">
      <c r="B465" s="305" t="s">
        <v>84</v>
      </c>
      <c r="C465" s="304">
        <v>1</v>
      </c>
      <c r="D465" s="28">
        <v>900</v>
      </c>
      <c r="E465" s="28" t="s">
        <v>12</v>
      </c>
      <c r="F465" s="26">
        <v>0.125</v>
      </c>
      <c r="G465" s="26">
        <f>PRZYGODY!Q50</f>
        <v>0.2</v>
      </c>
      <c r="H465" s="26">
        <f t="shared" ref="H465:H470" si="27">D465*F465*G465</f>
        <v>22.5</v>
      </c>
      <c r="I465" s="49">
        <f>'baza dropów'!D465*'baza dropów'!G465</f>
        <v>180</v>
      </c>
      <c r="J465" s="39"/>
      <c r="K465" s="38"/>
      <c r="L465" s="38"/>
    </row>
    <row r="466" spans="2:12" ht="9.9499999999999993" customHeight="1">
      <c r="B466" s="306"/>
      <c r="C466" s="302"/>
      <c r="D466" s="29">
        <v>1100</v>
      </c>
      <c r="E466" s="29" t="s">
        <v>12</v>
      </c>
      <c r="F466" s="27">
        <v>0.125</v>
      </c>
      <c r="G466" s="27">
        <f>PRZYGODY!Q50</f>
        <v>0.2</v>
      </c>
      <c r="H466" s="27">
        <f t="shared" si="27"/>
        <v>27.5</v>
      </c>
      <c r="I466" s="50">
        <f>'baza dropów'!D466*'baza dropów'!G466</f>
        <v>220</v>
      </c>
      <c r="J466" s="39"/>
      <c r="K466" s="38"/>
      <c r="L466" s="38"/>
    </row>
    <row r="467" spans="2:12" ht="9.9499999999999993" customHeight="1">
      <c r="B467" s="306"/>
      <c r="C467" s="302"/>
      <c r="D467" s="29">
        <v>800</v>
      </c>
      <c r="E467" s="29" t="s">
        <v>1</v>
      </c>
      <c r="F467" s="27">
        <v>0.125</v>
      </c>
      <c r="G467" s="27">
        <f>PRZYGODY!Q49</f>
        <v>1.2</v>
      </c>
      <c r="H467" s="27">
        <f t="shared" si="27"/>
        <v>120</v>
      </c>
      <c r="I467" s="50">
        <f>'baza dropów'!D467*'baza dropów'!G467</f>
        <v>960</v>
      </c>
      <c r="J467" s="39"/>
      <c r="K467" s="38"/>
      <c r="L467" s="38"/>
    </row>
    <row r="468" spans="2:12" ht="9.9499999999999993" customHeight="1">
      <c r="B468" s="306"/>
      <c r="C468" s="302"/>
      <c r="D468" s="29">
        <v>900</v>
      </c>
      <c r="E468" s="29" t="s">
        <v>1</v>
      </c>
      <c r="F468" s="27">
        <v>0.125</v>
      </c>
      <c r="G468" s="27">
        <f>PRZYGODY!Q49</f>
        <v>1.2</v>
      </c>
      <c r="H468" s="27">
        <f t="shared" si="27"/>
        <v>135</v>
      </c>
      <c r="I468" s="50">
        <f>'baza dropów'!D468*'baza dropów'!G468</f>
        <v>1080</v>
      </c>
      <c r="J468" s="39"/>
      <c r="K468" s="38"/>
      <c r="L468" s="38"/>
    </row>
    <row r="469" spans="2:12" ht="9.9499999999999993" customHeight="1">
      <c r="B469" s="306"/>
      <c r="C469" s="302"/>
      <c r="D469" s="29">
        <v>300</v>
      </c>
      <c r="E469" s="29" t="s">
        <v>65</v>
      </c>
      <c r="F469" s="27">
        <v>0.25</v>
      </c>
      <c r="G469" s="27">
        <f>PRZYGODY!Q52</f>
        <v>0.2</v>
      </c>
      <c r="H469" s="27">
        <f t="shared" si="27"/>
        <v>15</v>
      </c>
      <c r="I469" s="50">
        <f>'baza dropów'!D469*'baza dropów'!G469</f>
        <v>60</v>
      </c>
      <c r="J469" s="39"/>
      <c r="K469" s="38"/>
      <c r="L469" s="38"/>
    </row>
    <row r="470" spans="2:12" ht="9.9499999999999993" customHeight="1">
      <c r="B470" s="306"/>
      <c r="C470" s="302"/>
      <c r="D470" s="29">
        <v>400</v>
      </c>
      <c r="E470" s="29" t="s">
        <v>65</v>
      </c>
      <c r="F470" s="27">
        <v>0.25</v>
      </c>
      <c r="G470" s="27">
        <f>PRZYGODY!Q52</f>
        <v>0.2</v>
      </c>
      <c r="H470" s="27">
        <f t="shared" si="27"/>
        <v>20</v>
      </c>
      <c r="I470" s="50">
        <f>'baza dropów'!D470*'baza dropów'!G470</f>
        <v>80</v>
      </c>
      <c r="J470" s="39"/>
      <c r="K470" s="38"/>
      <c r="L470" s="38"/>
    </row>
    <row r="471" spans="2:12" ht="9.9499999999999993" customHeight="1">
      <c r="B471" s="306"/>
      <c r="C471" s="302"/>
      <c r="D471" s="7"/>
      <c r="E471" s="7"/>
      <c r="F471" s="31">
        <f>SUM(F465:F470)</f>
        <v>1</v>
      </c>
      <c r="G471" s="31"/>
      <c r="H471" s="31">
        <f>SUM(H465:H470)</f>
        <v>340</v>
      </c>
      <c r="I471" s="51"/>
      <c r="J471" s="39"/>
      <c r="K471" s="38"/>
      <c r="L471" s="38"/>
    </row>
    <row r="472" spans="2:12" ht="9.9499999999999993" customHeight="1">
      <c r="B472" s="306"/>
      <c r="C472" s="302" t="s">
        <v>155</v>
      </c>
      <c r="D472" s="29">
        <v>600</v>
      </c>
      <c r="E472" s="29" t="s">
        <v>5</v>
      </c>
      <c r="F472" s="27">
        <v>0.33300000000000002</v>
      </c>
      <c r="G472" s="27">
        <f>PRZYGODY!Q42</f>
        <v>0.35</v>
      </c>
      <c r="H472" s="27">
        <f>D472*F472*G472</f>
        <v>69.929999999999993</v>
      </c>
      <c r="I472" s="50">
        <f>'baza dropów'!D472*'baza dropów'!G472</f>
        <v>210</v>
      </c>
      <c r="J472" s="40"/>
      <c r="K472" s="38"/>
      <c r="L472" s="38"/>
    </row>
    <row r="473" spans="2:12" ht="9.9499999999999993" customHeight="1">
      <c r="B473" s="306"/>
      <c r="C473" s="302"/>
      <c r="D473" s="29">
        <v>300</v>
      </c>
      <c r="E473" s="29" t="s">
        <v>85</v>
      </c>
      <c r="F473" s="27">
        <v>0.33300000000000002</v>
      </c>
      <c r="G473" s="27">
        <f>PRZYGODY!Q45</f>
        <v>0.6</v>
      </c>
      <c r="H473" s="27">
        <f>D473*F473*G473</f>
        <v>59.94</v>
      </c>
      <c r="I473" s="50">
        <f>'baza dropów'!D473*'baza dropów'!G473</f>
        <v>180</v>
      </c>
      <c r="J473" s="40"/>
      <c r="K473" s="38"/>
      <c r="L473" s="38"/>
    </row>
    <row r="474" spans="2:12" ht="9.9499999999999993" customHeight="1">
      <c r="B474" s="306"/>
      <c r="C474" s="302"/>
      <c r="D474" s="29">
        <v>500</v>
      </c>
      <c r="E474" s="29" t="s">
        <v>86</v>
      </c>
      <c r="F474" s="27">
        <v>0.33300000000000002</v>
      </c>
      <c r="G474" s="27">
        <f>PRZYGODY!Q46</f>
        <v>0.45</v>
      </c>
      <c r="H474" s="27">
        <f>D474*F474*G474</f>
        <v>74.924999999999997</v>
      </c>
      <c r="I474" s="50">
        <f>'baza dropów'!D474*'baza dropów'!G474</f>
        <v>225</v>
      </c>
      <c r="J474" s="41"/>
      <c r="K474" s="38"/>
      <c r="L474" s="38"/>
    </row>
    <row r="475" spans="2:12" ht="9.9499999999999993" customHeight="1">
      <c r="B475" s="306"/>
      <c r="C475" s="302"/>
      <c r="D475" s="7"/>
      <c r="E475" s="7"/>
      <c r="F475" s="31">
        <f>SUM(F472:F474)</f>
        <v>0.99900000000000011</v>
      </c>
      <c r="G475" s="31"/>
      <c r="H475" s="31">
        <f>SUM(H472:H474)</f>
        <v>204.79500000000002</v>
      </c>
      <c r="I475" s="51"/>
      <c r="J475" s="39"/>
      <c r="K475" s="38"/>
      <c r="L475" s="38"/>
    </row>
    <row r="476" spans="2:12" ht="9.9499999999999993" customHeight="1">
      <c r="B476" s="306"/>
      <c r="C476" s="302">
        <v>4</v>
      </c>
      <c r="D476" s="29">
        <v>900</v>
      </c>
      <c r="E476" s="29" t="s">
        <v>66</v>
      </c>
      <c r="F476" s="27">
        <v>0.5</v>
      </c>
      <c r="G476" s="27">
        <f>PRZYGODY!Q54</f>
        <v>1.4999999999999999E-2</v>
      </c>
      <c r="H476" s="27">
        <f>D476*F476*G476</f>
        <v>6.75</v>
      </c>
      <c r="I476" s="50">
        <f>'baza dropów'!D476*'baza dropów'!G476</f>
        <v>13.5</v>
      </c>
      <c r="J476" s="39"/>
      <c r="K476" s="38"/>
      <c r="L476" s="38"/>
    </row>
    <row r="477" spans="2:12" ht="9.9499999999999993" customHeight="1">
      <c r="B477" s="306"/>
      <c r="C477" s="302"/>
      <c r="D477" s="29">
        <v>900</v>
      </c>
      <c r="E477" s="29" t="s">
        <v>4</v>
      </c>
      <c r="F477" s="27">
        <v>0.5</v>
      </c>
      <c r="G477" s="27">
        <f>PRZYGODY!Q53</f>
        <v>2.5000000000000001E-2</v>
      </c>
      <c r="H477" s="27">
        <f>D477*F477*G477</f>
        <v>11.25</v>
      </c>
      <c r="I477" s="50">
        <f>'baza dropów'!D477*'baza dropów'!G477</f>
        <v>22.5</v>
      </c>
      <c r="J477" s="39"/>
      <c r="K477" s="38"/>
      <c r="L477" s="38"/>
    </row>
    <row r="478" spans="2:12" ht="9.9499999999999993" customHeight="1">
      <c r="B478" s="306"/>
      <c r="C478" s="302"/>
      <c r="D478" s="7"/>
      <c r="E478" s="7"/>
      <c r="F478" s="31">
        <f>SUM(F476:F477)</f>
        <v>1</v>
      </c>
      <c r="G478" s="31"/>
      <c r="H478" s="31">
        <f>SUM(H476:H477)</f>
        <v>18</v>
      </c>
      <c r="I478" s="51"/>
      <c r="J478" s="39"/>
      <c r="K478" s="38"/>
      <c r="L478" s="38"/>
    </row>
    <row r="479" spans="2:12" ht="9.9499999999999993" customHeight="1">
      <c r="B479" s="306"/>
      <c r="C479" s="302">
        <v>5</v>
      </c>
      <c r="D479" s="29">
        <v>400</v>
      </c>
      <c r="E479" s="29" t="s">
        <v>6</v>
      </c>
      <c r="F479" s="27">
        <v>0.25</v>
      </c>
      <c r="G479" s="27">
        <f>PRZYGODY!Q55</f>
        <v>1.2E-2</v>
      </c>
      <c r="H479" s="27">
        <f>D479*F479*G479</f>
        <v>1.2</v>
      </c>
      <c r="I479" s="50">
        <f>'baza dropów'!D479*'baza dropów'!G479</f>
        <v>4.8</v>
      </c>
      <c r="J479" s="39"/>
      <c r="K479" s="38"/>
      <c r="L479" s="38"/>
    </row>
    <row r="480" spans="2:12" ht="9.9499999999999993" customHeight="1">
      <c r="B480" s="306"/>
      <c r="C480" s="302"/>
      <c r="D480" s="29">
        <v>300</v>
      </c>
      <c r="E480" s="29" t="s">
        <v>7</v>
      </c>
      <c r="F480" s="27">
        <v>0.25</v>
      </c>
      <c r="G480" s="27">
        <f>PRZYGODY!Q56</f>
        <v>1.7999999999999999E-2</v>
      </c>
      <c r="H480" s="27">
        <f>D480*F480*G480</f>
        <v>1.3499999999999999</v>
      </c>
      <c r="I480" s="50">
        <f>'baza dropów'!D480*'baza dropów'!G480</f>
        <v>5.3999999999999995</v>
      </c>
      <c r="J480" s="39"/>
      <c r="K480" s="38"/>
      <c r="L480" s="38"/>
    </row>
    <row r="481" spans="2:12" ht="9.9499999999999993" customHeight="1">
      <c r="B481" s="306"/>
      <c r="C481" s="302"/>
      <c r="D481" s="29">
        <v>200</v>
      </c>
      <c r="E481" s="29" t="s">
        <v>8</v>
      </c>
      <c r="F481" s="27">
        <v>0.25</v>
      </c>
      <c r="G481" s="27">
        <f>PRZYGODY!Q57</f>
        <v>0.09</v>
      </c>
      <c r="H481" s="27">
        <f>D481*F481*G481</f>
        <v>4.5</v>
      </c>
      <c r="I481" s="50">
        <f>'baza dropów'!D481*'baza dropów'!G481</f>
        <v>18</v>
      </c>
      <c r="J481" s="39"/>
      <c r="K481" s="38"/>
      <c r="L481" s="38"/>
    </row>
    <row r="482" spans="2:12" ht="9.9499999999999993" customHeight="1">
      <c r="B482" s="306"/>
      <c r="C482" s="302"/>
      <c r="D482" s="29">
        <v>300</v>
      </c>
      <c r="E482" s="29" t="s">
        <v>9</v>
      </c>
      <c r="F482" s="27">
        <v>0.25</v>
      </c>
      <c r="G482" s="27">
        <f>PRZYGODY!Q48</f>
        <v>0.45</v>
      </c>
      <c r="H482" s="27">
        <f>D482*F482*G482</f>
        <v>33.75</v>
      </c>
      <c r="I482" s="50">
        <f>'baza dropów'!D482*'baza dropów'!G482</f>
        <v>135</v>
      </c>
      <c r="J482" s="39"/>
      <c r="K482" s="38"/>
      <c r="L482" s="38"/>
    </row>
    <row r="483" spans="2:12" ht="9.9499999999999993" customHeight="1">
      <c r="B483" s="306"/>
      <c r="C483" s="302"/>
      <c r="D483" s="7"/>
      <c r="E483" s="7"/>
      <c r="F483" s="31">
        <f>SUM(F479:F482)</f>
        <v>1</v>
      </c>
      <c r="G483" s="31"/>
      <c r="H483" s="31">
        <f>SUM(H479:H482)</f>
        <v>40.799999999999997</v>
      </c>
      <c r="I483" s="53"/>
      <c r="J483" s="39"/>
      <c r="K483" s="38"/>
      <c r="L483" s="38"/>
    </row>
    <row r="484" spans="2:12" ht="9.9499999999999993" customHeight="1">
      <c r="B484" s="306"/>
      <c r="C484" s="302">
        <v>6</v>
      </c>
      <c r="D484" s="29">
        <v>1800</v>
      </c>
      <c r="E484" s="29" t="s">
        <v>10</v>
      </c>
      <c r="F484" s="27">
        <v>0.26700000000000002</v>
      </c>
      <c r="G484" s="27">
        <f>PRZYGODY!V43</f>
        <v>0.02</v>
      </c>
      <c r="H484" s="27">
        <f t="shared" ref="H484:H489" si="28">D484*F484*G484</f>
        <v>9.6120000000000001</v>
      </c>
      <c r="I484" s="50">
        <f>'baza dropów'!D484*'baza dropów'!G484</f>
        <v>36</v>
      </c>
      <c r="J484" s="39"/>
      <c r="K484" s="38"/>
      <c r="L484" s="38"/>
    </row>
    <row r="485" spans="2:12" ht="9.9499999999999993" customHeight="1">
      <c r="B485" s="306"/>
      <c r="C485" s="302"/>
      <c r="D485" s="29">
        <v>150</v>
      </c>
      <c r="E485" s="29" t="s">
        <v>67</v>
      </c>
      <c r="F485" s="27">
        <v>0.26700000000000002</v>
      </c>
      <c r="G485" s="27">
        <v>1</v>
      </c>
      <c r="H485" s="27">
        <f t="shared" si="28"/>
        <v>40.050000000000004</v>
      </c>
      <c r="I485" s="50">
        <f>'baza dropów'!D485*'baza dropów'!G485</f>
        <v>150</v>
      </c>
      <c r="J485" s="39"/>
      <c r="K485" s="38"/>
      <c r="L485" s="38"/>
    </row>
    <row r="486" spans="2:12" ht="9.9499999999999993" customHeight="1">
      <c r="B486" s="306"/>
      <c r="C486" s="302"/>
      <c r="D486" s="29">
        <v>500</v>
      </c>
      <c r="E486" s="29" t="s">
        <v>11</v>
      </c>
      <c r="F486" s="27">
        <v>0.2</v>
      </c>
      <c r="G486" s="27">
        <f>PRZYGODY!V40</f>
        <v>0.9</v>
      </c>
      <c r="H486" s="27">
        <f t="shared" si="28"/>
        <v>90</v>
      </c>
      <c r="I486" s="50">
        <f>'baza dropów'!D486*'baza dropów'!G486</f>
        <v>450</v>
      </c>
      <c r="J486" s="39"/>
      <c r="K486" s="38"/>
      <c r="L486" s="38"/>
    </row>
    <row r="487" spans="2:12" ht="9.9499999999999993" customHeight="1">
      <c r="B487" s="306"/>
      <c r="C487" s="302"/>
      <c r="D487" s="29">
        <v>300</v>
      </c>
      <c r="E487" s="29" t="s">
        <v>67</v>
      </c>
      <c r="F487" s="27">
        <v>0.2</v>
      </c>
      <c r="G487" s="27">
        <v>1</v>
      </c>
      <c r="H487" s="27">
        <f t="shared" si="28"/>
        <v>60</v>
      </c>
      <c r="I487" s="50">
        <f>'baza dropów'!D487*'baza dropów'!G487</f>
        <v>300</v>
      </c>
      <c r="J487" s="39"/>
      <c r="K487" s="38"/>
      <c r="L487" s="38"/>
    </row>
    <row r="488" spans="2:12" ht="9.9499999999999993" customHeight="1">
      <c r="B488" s="306"/>
      <c r="C488" s="302"/>
      <c r="D488" s="29">
        <v>1</v>
      </c>
      <c r="E488" s="8" t="s">
        <v>101</v>
      </c>
      <c r="F488" s="27">
        <v>0.04</v>
      </c>
      <c r="G488" s="27">
        <f>PRZYGODY!K49</f>
        <v>100</v>
      </c>
      <c r="H488" s="27">
        <f t="shared" si="28"/>
        <v>4</v>
      </c>
      <c r="I488" s="50">
        <f>'baza dropów'!D488*'baza dropów'!G488</f>
        <v>100</v>
      </c>
      <c r="J488" s="39"/>
      <c r="K488"/>
      <c r="L488" s="38"/>
    </row>
    <row r="489" spans="2:12" ht="9.9499999999999993" customHeight="1">
      <c r="B489" s="306"/>
      <c r="C489" s="302"/>
      <c r="D489" s="29">
        <v>1</v>
      </c>
      <c r="E489" s="8" t="s">
        <v>111</v>
      </c>
      <c r="F489" s="27">
        <v>2.7E-2</v>
      </c>
      <c r="G489" s="27">
        <f>PRZYGODY!K52</f>
        <v>100</v>
      </c>
      <c r="H489" s="27">
        <f t="shared" si="28"/>
        <v>2.7</v>
      </c>
      <c r="I489" s="50">
        <f>'baza dropów'!D489*'baza dropów'!G489</f>
        <v>100</v>
      </c>
      <c r="J489" s="39"/>
      <c r="K489" s="38"/>
      <c r="L489" s="38"/>
    </row>
    <row r="490" spans="2:12" ht="9.9499999999999993" customHeight="1" thickBot="1">
      <c r="B490" s="307"/>
      <c r="C490" s="303"/>
      <c r="D490" s="9"/>
      <c r="E490" s="9"/>
      <c r="F490" s="32">
        <f>SUM(F484:F489)</f>
        <v>1.0009999999999999</v>
      </c>
      <c r="G490" s="32"/>
      <c r="H490" s="32">
        <f>SUM(H484:H489)</f>
        <v>206.36199999999999</v>
      </c>
      <c r="I490" s="54"/>
      <c r="J490" s="39"/>
      <c r="K490" s="38"/>
      <c r="L490" s="38"/>
    </row>
    <row r="491" spans="2:12" ht="9.9499999999999993" customHeight="1">
      <c r="B491" s="308" t="s">
        <v>87</v>
      </c>
      <c r="C491" s="304">
        <v>1</v>
      </c>
      <c r="D491" s="28">
        <v>1900</v>
      </c>
      <c r="E491" s="28" t="s">
        <v>12</v>
      </c>
      <c r="F491" s="26">
        <v>0.188</v>
      </c>
      <c r="G491" s="26">
        <f>PRZYGODY!Q50</f>
        <v>0.2</v>
      </c>
      <c r="H491" s="26">
        <f t="shared" ref="H491:H498" si="29">D491*F491*G491</f>
        <v>71.44</v>
      </c>
      <c r="I491" s="49">
        <f>'baza dropów'!D491*'baza dropów'!G491</f>
        <v>380</v>
      </c>
      <c r="J491" s="39"/>
      <c r="K491" s="38"/>
      <c r="L491" s="38"/>
    </row>
    <row r="492" spans="2:12" ht="9.9499999999999993" customHeight="1">
      <c r="B492" s="309"/>
      <c r="C492" s="302"/>
      <c r="D492" s="29">
        <v>2200</v>
      </c>
      <c r="E492" s="29" t="s">
        <v>12</v>
      </c>
      <c r="F492" s="27">
        <v>6.2E-2</v>
      </c>
      <c r="G492" s="27">
        <f>PRZYGODY!Q50</f>
        <v>0.2</v>
      </c>
      <c r="H492" s="27">
        <f t="shared" si="29"/>
        <v>27.28</v>
      </c>
      <c r="I492" s="50">
        <f>'baza dropów'!D492*'baza dropów'!G492</f>
        <v>440</v>
      </c>
      <c r="J492" s="39"/>
      <c r="K492" s="38"/>
      <c r="L492" s="38"/>
    </row>
    <row r="493" spans="2:12" ht="9.9499999999999993" customHeight="1">
      <c r="B493" s="309"/>
      <c r="C493" s="302"/>
      <c r="D493" s="29">
        <v>1500</v>
      </c>
      <c r="E493" s="29" t="s">
        <v>1</v>
      </c>
      <c r="F493" s="27">
        <v>0.188</v>
      </c>
      <c r="G493" s="27">
        <f>PRZYGODY!Q49</f>
        <v>1.2</v>
      </c>
      <c r="H493" s="27">
        <f t="shared" si="29"/>
        <v>338.4</v>
      </c>
      <c r="I493" s="50">
        <f>'baza dropów'!D493*'baza dropów'!G493</f>
        <v>1800</v>
      </c>
      <c r="J493" s="39"/>
      <c r="K493" s="38"/>
      <c r="L493" s="38"/>
    </row>
    <row r="494" spans="2:12" ht="9.9499999999999993" customHeight="1">
      <c r="B494" s="309"/>
      <c r="C494" s="302"/>
      <c r="D494" s="29">
        <v>1800</v>
      </c>
      <c r="E494" s="29" t="s">
        <v>1</v>
      </c>
      <c r="F494" s="27">
        <v>6.2E-2</v>
      </c>
      <c r="G494" s="27">
        <f>PRZYGODY!Q49</f>
        <v>1.2</v>
      </c>
      <c r="H494" s="27">
        <f t="shared" si="29"/>
        <v>133.91999999999999</v>
      </c>
      <c r="I494" s="50">
        <f>'baza dropów'!D494*'baza dropów'!G494</f>
        <v>2160</v>
      </c>
      <c r="J494" s="39"/>
      <c r="K494" s="38"/>
      <c r="L494" s="38"/>
    </row>
    <row r="495" spans="2:12" ht="9.9499999999999993" customHeight="1">
      <c r="B495" s="309"/>
      <c r="C495" s="302"/>
      <c r="D495" s="29">
        <v>600</v>
      </c>
      <c r="E495" s="29" t="s">
        <v>2</v>
      </c>
      <c r="F495" s="27">
        <v>0.188</v>
      </c>
      <c r="G495" s="27">
        <f>PRZYGODY!Q51</f>
        <v>0.08</v>
      </c>
      <c r="H495" s="27">
        <f t="shared" si="29"/>
        <v>9.0239999999999991</v>
      </c>
      <c r="I495" s="50">
        <f>'baza dropów'!D495*'baza dropów'!G495</f>
        <v>48</v>
      </c>
      <c r="J495" s="39"/>
      <c r="K495" s="38"/>
      <c r="L495" s="38"/>
    </row>
    <row r="496" spans="2:12" ht="9.9499999999999993" customHeight="1">
      <c r="B496" s="309"/>
      <c r="C496" s="302"/>
      <c r="D496" s="29">
        <v>800</v>
      </c>
      <c r="E496" s="29" t="s">
        <v>2</v>
      </c>
      <c r="F496" s="27">
        <v>6.2E-2</v>
      </c>
      <c r="G496" s="27">
        <f>PRZYGODY!Q51</f>
        <v>0.08</v>
      </c>
      <c r="H496" s="27">
        <f t="shared" si="29"/>
        <v>3.9680000000000004</v>
      </c>
      <c r="I496" s="50">
        <f>'baza dropów'!D496*'baza dropów'!G496</f>
        <v>64</v>
      </c>
      <c r="J496" s="39"/>
      <c r="K496" s="38"/>
      <c r="L496" s="38"/>
    </row>
    <row r="497" spans="2:12" ht="9.9499999999999993" customHeight="1">
      <c r="B497" s="309"/>
      <c r="C497" s="302"/>
      <c r="D497" s="29">
        <v>500</v>
      </c>
      <c r="E497" s="29" t="s">
        <v>65</v>
      </c>
      <c r="F497" s="27">
        <v>0.188</v>
      </c>
      <c r="G497" s="27">
        <f>PRZYGODY!Q52</f>
        <v>0.2</v>
      </c>
      <c r="H497" s="27">
        <f t="shared" si="29"/>
        <v>18.8</v>
      </c>
      <c r="I497" s="50">
        <f>'baza dropów'!D497*'baza dropów'!G497</f>
        <v>100</v>
      </c>
      <c r="J497" s="39"/>
      <c r="K497" s="38"/>
      <c r="L497" s="38"/>
    </row>
    <row r="498" spans="2:12" ht="9.9499999999999993" customHeight="1">
      <c r="B498" s="309"/>
      <c r="C498" s="302"/>
      <c r="D498" s="29">
        <v>700</v>
      </c>
      <c r="E498" s="29" t="s">
        <v>65</v>
      </c>
      <c r="F498" s="27">
        <v>6.2E-2</v>
      </c>
      <c r="G498" s="27">
        <f>PRZYGODY!Q52</f>
        <v>0.2</v>
      </c>
      <c r="H498" s="27">
        <f t="shared" si="29"/>
        <v>8.68</v>
      </c>
      <c r="I498" s="50">
        <f>'baza dropów'!D498*'baza dropów'!G498</f>
        <v>140</v>
      </c>
      <c r="J498" s="39"/>
      <c r="K498" s="38"/>
      <c r="L498" s="38"/>
    </row>
    <row r="499" spans="2:12" ht="9.9499999999999993" customHeight="1">
      <c r="B499" s="309"/>
      <c r="C499" s="302"/>
      <c r="D499" s="7"/>
      <c r="E499" s="7"/>
      <c r="F499" s="31">
        <f>SUM(F491:F498)</f>
        <v>1</v>
      </c>
      <c r="G499" s="31"/>
      <c r="H499" s="31">
        <f>SUM(H491:H498)</f>
        <v>611.51199999999983</v>
      </c>
      <c r="I499" s="53"/>
      <c r="J499" s="39"/>
      <c r="K499" s="38"/>
      <c r="L499" s="38"/>
    </row>
    <row r="500" spans="2:12" ht="9.9499999999999993" customHeight="1">
      <c r="B500" s="309"/>
      <c r="C500" s="302" t="s">
        <v>155</v>
      </c>
      <c r="D500" s="29">
        <v>1200</v>
      </c>
      <c r="E500" s="29" t="s">
        <v>5</v>
      </c>
      <c r="F500" s="27">
        <v>0.25</v>
      </c>
      <c r="G500" s="10">
        <f>PRZYGODY!Q42</f>
        <v>0.35</v>
      </c>
      <c r="H500" s="27">
        <f>D500*F500*G500</f>
        <v>105</v>
      </c>
      <c r="I500" s="50">
        <f>'baza dropów'!D500*'baza dropów'!G500</f>
        <v>420</v>
      </c>
      <c r="J500" s="40"/>
      <c r="K500" s="38"/>
      <c r="L500" s="38"/>
    </row>
    <row r="501" spans="2:12" ht="9.9499999999999993" customHeight="1">
      <c r="B501" s="309"/>
      <c r="C501" s="302"/>
      <c r="D501" s="29">
        <v>500</v>
      </c>
      <c r="E501" s="29" t="s">
        <v>85</v>
      </c>
      <c r="F501" s="27">
        <v>0.25</v>
      </c>
      <c r="G501" s="27">
        <f>PRZYGODY!Q45</f>
        <v>0.6</v>
      </c>
      <c r="H501" s="27">
        <f>D501*F501*G501</f>
        <v>75</v>
      </c>
      <c r="I501" s="50">
        <f>'baza dropów'!D501*'baza dropów'!G501</f>
        <v>300</v>
      </c>
      <c r="J501" s="40"/>
      <c r="K501" s="38"/>
      <c r="L501" s="38"/>
    </row>
    <row r="502" spans="2:12" ht="9.9499999999999993" customHeight="1">
      <c r="B502" s="309"/>
      <c r="C502" s="302"/>
      <c r="D502" s="29">
        <v>500</v>
      </c>
      <c r="E502" s="29" t="s">
        <v>86</v>
      </c>
      <c r="F502" s="27">
        <v>0.25</v>
      </c>
      <c r="G502" s="27">
        <f>PRZYGODY!Q46</f>
        <v>0.45</v>
      </c>
      <c r="H502" s="27">
        <f>D502*F502*G502</f>
        <v>56.25</v>
      </c>
      <c r="I502" s="50">
        <f>'baza dropów'!D502*'baza dropów'!G502</f>
        <v>225</v>
      </c>
      <c r="J502" s="41"/>
      <c r="K502" s="38"/>
      <c r="L502" s="38"/>
    </row>
    <row r="503" spans="2:12" ht="9.9499999999999993" customHeight="1">
      <c r="B503" s="309"/>
      <c r="C503" s="302"/>
      <c r="D503" s="29">
        <v>250</v>
      </c>
      <c r="E503" s="29" t="s">
        <v>88</v>
      </c>
      <c r="F503" s="27">
        <v>0.25</v>
      </c>
      <c r="G503" s="27">
        <f>PRZYGODY!Q47</f>
        <v>0.35</v>
      </c>
      <c r="H503" s="27">
        <f>D503*F503*G503</f>
        <v>21.875</v>
      </c>
      <c r="I503" s="50">
        <f>'baza dropów'!D503*'baza dropów'!G503</f>
        <v>87.5</v>
      </c>
      <c r="J503" s="39"/>
      <c r="K503" s="38"/>
      <c r="L503" s="38"/>
    </row>
    <row r="504" spans="2:12" ht="9.9499999999999993" customHeight="1">
      <c r="B504" s="309"/>
      <c r="C504" s="302"/>
      <c r="D504" s="7"/>
      <c r="E504" s="7"/>
      <c r="F504" s="31">
        <f>SUM(F500:F503)</f>
        <v>1</v>
      </c>
      <c r="G504" s="31"/>
      <c r="H504" s="31">
        <f>SUM(H500:H503)</f>
        <v>258.125</v>
      </c>
      <c r="I504" s="53"/>
      <c r="J504" s="39"/>
      <c r="K504" s="38"/>
      <c r="L504" s="38"/>
    </row>
    <row r="505" spans="2:12" ht="9.9499999999999993" customHeight="1">
      <c r="B505" s="309"/>
      <c r="C505" s="302">
        <v>4</v>
      </c>
      <c r="D505" s="29">
        <v>2500</v>
      </c>
      <c r="E505" s="29" t="s">
        <v>66</v>
      </c>
      <c r="F505" s="27">
        <v>0.5</v>
      </c>
      <c r="G505" s="27">
        <f>PRZYGODY!Q54</f>
        <v>1.4999999999999999E-2</v>
      </c>
      <c r="H505" s="27">
        <f>D505*F505*G505</f>
        <v>18.75</v>
      </c>
      <c r="I505" s="50">
        <f>'baza dropów'!D505*'baza dropów'!G505</f>
        <v>37.5</v>
      </c>
      <c r="J505" s="39"/>
      <c r="K505" s="38"/>
      <c r="L505" s="38"/>
    </row>
    <row r="506" spans="2:12" ht="9.9499999999999993" customHeight="1">
      <c r="B506" s="309"/>
      <c r="C506" s="302"/>
      <c r="D506" s="29">
        <v>2500</v>
      </c>
      <c r="E506" s="29" t="s">
        <v>4</v>
      </c>
      <c r="F506" s="27">
        <v>0.5</v>
      </c>
      <c r="G506" s="27">
        <f>PRZYGODY!Q53</f>
        <v>2.5000000000000001E-2</v>
      </c>
      <c r="H506" s="27">
        <f>D506*F506*G506</f>
        <v>31.25</v>
      </c>
      <c r="I506" s="50">
        <f>'baza dropów'!D506*'baza dropów'!G506</f>
        <v>62.5</v>
      </c>
      <c r="J506" s="39"/>
      <c r="K506" s="38"/>
      <c r="L506" s="38"/>
    </row>
    <row r="507" spans="2:12" ht="9.9499999999999993" customHeight="1">
      <c r="B507" s="309"/>
      <c r="C507" s="302"/>
      <c r="D507" s="7"/>
      <c r="E507" s="7"/>
      <c r="F507" s="31">
        <f>SUM(F505:F506)</f>
        <v>1</v>
      </c>
      <c r="G507" s="31"/>
      <c r="H507" s="31">
        <f>SUM(H505:H506)</f>
        <v>50</v>
      </c>
      <c r="I507" s="53"/>
      <c r="J507" s="39"/>
      <c r="K507" s="38"/>
      <c r="L507" s="38"/>
    </row>
    <row r="508" spans="2:12" ht="9.9499999999999993" customHeight="1">
      <c r="B508" s="309"/>
      <c r="C508" s="302">
        <v>5</v>
      </c>
      <c r="D508" s="29">
        <v>800</v>
      </c>
      <c r="E508" s="29" t="s">
        <v>6</v>
      </c>
      <c r="F508" s="27">
        <v>0.25</v>
      </c>
      <c r="G508" s="27">
        <f>PRZYGODY!Q55</f>
        <v>1.2E-2</v>
      </c>
      <c r="H508" s="27">
        <f>D508*F508*G508</f>
        <v>2.4</v>
      </c>
      <c r="I508" s="50">
        <f>'baza dropów'!D508*'baza dropów'!G508</f>
        <v>9.6</v>
      </c>
      <c r="J508" s="39"/>
      <c r="K508" s="38"/>
      <c r="L508" s="38"/>
    </row>
    <row r="509" spans="2:12" ht="9.9499999999999993" customHeight="1">
      <c r="B509" s="309"/>
      <c r="C509" s="302"/>
      <c r="D509" s="29">
        <v>700</v>
      </c>
      <c r="E509" s="29" t="s">
        <v>7</v>
      </c>
      <c r="F509" s="27">
        <v>0.25</v>
      </c>
      <c r="G509" s="27">
        <f>PRZYGODY!Q56</f>
        <v>1.7999999999999999E-2</v>
      </c>
      <c r="H509" s="27">
        <f>D509*F509*G509</f>
        <v>3.15</v>
      </c>
      <c r="I509" s="50">
        <f>'baza dropów'!D509*'baza dropów'!G509</f>
        <v>12.6</v>
      </c>
      <c r="J509" s="39"/>
      <c r="K509" s="38"/>
      <c r="L509" s="38"/>
    </row>
    <row r="510" spans="2:12" ht="9.9499999999999993" customHeight="1">
      <c r="B510" s="309"/>
      <c r="C510" s="302"/>
      <c r="D510" s="29">
        <v>400</v>
      </c>
      <c r="E510" s="29" t="s">
        <v>8</v>
      </c>
      <c r="F510" s="27">
        <v>0.25</v>
      </c>
      <c r="G510" s="27">
        <f>PRZYGODY!Q57</f>
        <v>0.09</v>
      </c>
      <c r="H510" s="27">
        <f>D510*F510*G510</f>
        <v>9</v>
      </c>
      <c r="I510" s="50">
        <f>'baza dropów'!D510*'baza dropów'!G510</f>
        <v>36</v>
      </c>
      <c r="J510" s="39"/>
      <c r="K510" s="38"/>
      <c r="L510" s="38"/>
    </row>
    <row r="511" spans="2:12" ht="9.9499999999999993" customHeight="1">
      <c r="B511" s="309"/>
      <c r="C511" s="302"/>
      <c r="D511" s="29">
        <v>700</v>
      </c>
      <c r="E511" s="29" t="s">
        <v>9</v>
      </c>
      <c r="F511" s="27">
        <v>0.25</v>
      </c>
      <c r="G511" s="27">
        <f>PRZYGODY!Q48</f>
        <v>0.45</v>
      </c>
      <c r="H511" s="27">
        <f>D511*F511*G511</f>
        <v>78.75</v>
      </c>
      <c r="I511" s="50">
        <f>'baza dropów'!D511*'baza dropów'!G511</f>
        <v>315</v>
      </c>
      <c r="J511" s="39"/>
      <c r="K511" s="38"/>
      <c r="L511" s="38"/>
    </row>
    <row r="512" spans="2:12" ht="9.9499999999999993" customHeight="1">
      <c r="B512" s="309"/>
      <c r="C512" s="302"/>
      <c r="D512" s="7"/>
      <c r="E512" s="7"/>
      <c r="F512" s="31">
        <f>SUM(F508:F511)</f>
        <v>1</v>
      </c>
      <c r="G512" s="31"/>
      <c r="H512" s="31">
        <f>SUM(H508:H511)</f>
        <v>93.3</v>
      </c>
      <c r="I512" s="53"/>
      <c r="J512" s="39"/>
      <c r="K512" s="38"/>
      <c r="L512" s="38"/>
    </row>
    <row r="513" spans="2:12" ht="9.9499999999999993" customHeight="1">
      <c r="B513" s="309"/>
      <c r="C513" s="302">
        <v>6</v>
      </c>
      <c r="D513" s="29">
        <v>3000</v>
      </c>
      <c r="E513" s="29" t="s">
        <v>10</v>
      </c>
      <c r="F513" s="27">
        <v>0.27</v>
      </c>
      <c r="G513" s="27">
        <f>PRZYGODY!V43</f>
        <v>0.02</v>
      </c>
      <c r="H513" s="27">
        <f>D513*F513*G513</f>
        <v>16.2</v>
      </c>
      <c r="I513" s="50">
        <f>'baza dropów'!D513*'baza dropów'!G513</f>
        <v>60</v>
      </c>
      <c r="J513" s="39"/>
      <c r="K513" s="38"/>
      <c r="L513" s="38"/>
    </row>
    <row r="514" spans="2:12" ht="9.9499999999999993" customHeight="1">
      <c r="B514" s="309"/>
      <c r="C514" s="302"/>
      <c r="D514" s="29">
        <v>500</v>
      </c>
      <c r="E514" s="29" t="s">
        <v>11</v>
      </c>
      <c r="F514" s="27">
        <v>0.27</v>
      </c>
      <c r="G514" s="27">
        <f>PRZYGODY!V40</f>
        <v>0.9</v>
      </c>
      <c r="H514" s="27">
        <f>D514*F514*G514</f>
        <v>121.5</v>
      </c>
      <c r="I514" s="50">
        <f>'baza dropów'!D514*'baza dropów'!G514</f>
        <v>450</v>
      </c>
      <c r="J514" s="39"/>
      <c r="K514" s="38"/>
      <c r="L514" s="38"/>
    </row>
    <row r="515" spans="2:12" ht="9.9499999999999993" customHeight="1">
      <c r="B515" s="309"/>
      <c r="C515" s="302"/>
      <c r="D515" s="29">
        <v>1</v>
      </c>
      <c r="E515" s="8" t="s">
        <v>109</v>
      </c>
      <c r="F515" s="27">
        <v>0.05</v>
      </c>
      <c r="G515" s="27">
        <f>PRZYGODY!K48</f>
        <v>100</v>
      </c>
      <c r="H515" s="27">
        <f>D515*F515*G515</f>
        <v>5</v>
      </c>
      <c r="I515" s="50">
        <f>'baza dropów'!D515*'baza dropów'!G515</f>
        <v>100</v>
      </c>
      <c r="J515" s="39"/>
      <c r="K515" s="38"/>
      <c r="L515" s="38"/>
    </row>
    <row r="516" spans="2:12" ht="9.9499999999999993" customHeight="1">
      <c r="B516" s="309"/>
      <c r="C516" s="302"/>
      <c r="D516" s="29">
        <v>300</v>
      </c>
      <c r="E516" s="29" t="s">
        <v>67</v>
      </c>
      <c r="F516" s="27">
        <v>0.27</v>
      </c>
      <c r="G516" s="27">
        <v>1</v>
      </c>
      <c r="H516" s="27">
        <f>D516*F516*G516</f>
        <v>81</v>
      </c>
      <c r="I516" s="50">
        <f>'baza dropów'!D516*'baza dropów'!G516</f>
        <v>300</v>
      </c>
      <c r="J516" s="39"/>
      <c r="K516" s="38"/>
      <c r="L516" s="38"/>
    </row>
    <row r="517" spans="2:12" ht="9.9499999999999993" customHeight="1">
      <c r="B517" s="309"/>
      <c r="C517" s="302"/>
      <c r="D517" s="29">
        <v>600</v>
      </c>
      <c r="E517" s="29" t="s">
        <v>67</v>
      </c>
      <c r="F517" s="27">
        <v>0.13500000000000001</v>
      </c>
      <c r="G517" s="27">
        <v>1</v>
      </c>
      <c r="H517" s="27">
        <f>D517*F517*G517</f>
        <v>81</v>
      </c>
      <c r="I517" s="50">
        <f>'baza dropów'!D517*'baza dropów'!G517</f>
        <v>600</v>
      </c>
      <c r="J517" s="39"/>
      <c r="K517" s="38"/>
      <c r="L517" s="38"/>
    </row>
    <row r="518" spans="2:12" ht="9.9499999999999993" customHeight="1" thickBot="1">
      <c r="B518" s="310"/>
      <c r="C518" s="303"/>
      <c r="D518" s="9"/>
      <c r="E518" s="9"/>
      <c r="F518" s="32">
        <f>SUM(F513:F517)</f>
        <v>0.99500000000000011</v>
      </c>
      <c r="G518" s="32"/>
      <c r="H518" s="32">
        <f>SUM(H513:H517)</f>
        <v>304.7</v>
      </c>
      <c r="I518" s="54"/>
      <c r="J518" s="39"/>
      <c r="K518" s="38"/>
      <c r="L518" s="38"/>
    </row>
    <row r="519" spans="2:12" ht="9.9499999999999993" customHeight="1">
      <c r="B519" s="305" t="s">
        <v>89</v>
      </c>
      <c r="C519" s="304">
        <v>1</v>
      </c>
      <c r="D519" s="28">
        <v>1400</v>
      </c>
      <c r="E519" s="28" t="s">
        <v>12</v>
      </c>
      <c r="F519" s="26">
        <v>0.111</v>
      </c>
      <c r="G519" s="26">
        <f>PRZYGODY!Q50</f>
        <v>0.2</v>
      </c>
      <c r="H519" s="26">
        <f t="shared" ref="H519:H526" si="30">D519*F519*G519</f>
        <v>31.080000000000002</v>
      </c>
      <c r="I519" s="49">
        <f>'baza dropów'!D519*'baza dropów'!G519</f>
        <v>280</v>
      </c>
      <c r="J519" s="39"/>
      <c r="K519" s="38"/>
      <c r="L519" s="38"/>
    </row>
    <row r="520" spans="2:12" ht="9.9499999999999993" customHeight="1">
      <c r="B520" s="306"/>
      <c r="C520" s="302"/>
      <c r="D520" s="29">
        <v>1600</v>
      </c>
      <c r="E520" s="29" t="s">
        <v>12</v>
      </c>
      <c r="F520" s="27">
        <v>5.5E-2</v>
      </c>
      <c r="G520" s="27">
        <f>PRZYGODY!Q50</f>
        <v>0.2</v>
      </c>
      <c r="H520" s="27">
        <f t="shared" si="30"/>
        <v>17.600000000000001</v>
      </c>
      <c r="I520" s="50">
        <f>'baza dropów'!D520*'baza dropów'!G520</f>
        <v>320</v>
      </c>
      <c r="J520" s="39"/>
      <c r="K520" s="38"/>
      <c r="L520" s="38"/>
    </row>
    <row r="521" spans="2:12" ht="9.9499999999999993" customHeight="1">
      <c r="B521" s="306"/>
      <c r="C521" s="302"/>
      <c r="D521" s="29">
        <v>1100</v>
      </c>
      <c r="E521" s="29" t="s">
        <v>1</v>
      </c>
      <c r="F521" s="27">
        <v>0.111</v>
      </c>
      <c r="G521" s="27">
        <f>PRZYGODY!Q49</f>
        <v>1.2</v>
      </c>
      <c r="H521" s="27">
        <f t="shared" si="30"/>
        <v>146.52000000000001</v>
      </c>
      <c r="I521" s="50">
        <f>'baza dropów'!D521*'baza dropów'!G521</f>
        <v>1320</v>
      </c>
      <c r="J521" s="39"/>
      <c r="K521" s="38"/>
      <c r="L521" s="38"/>
    </row>
    <row r="522" spans="2:12" ht="9.9499999999999993" customHeight="1">
      <c r="B522" s="306"/>
      <c r="C522" s="302"/>
      <c r="D522" s="29">
        <v>1300</v>
      </c>
      <c r="E522" s="29" t="s">
        <v>1</v>
      </c>
      <c r="F522" s="27">
        <v>5.5E-2</v>
      </c>
      <c r="G522" s="27">
        <f>PRZYGODY!Q49</f>
        <v>1.2</v>
      </c>
      <c r="H522" s="27">
        <f t="shared" si="30"/>
        <v>85.8</v>
      </c>
      <c r="I522" s="50">
        <f>'baza dropów'!D522*'baza dropów'!G522</f>
        <v>1560</v>
      </c>
      <c r="J522" s="39"/>
      <c r="K522" s="38"/>
      <c r="L522" s="38"/>
    </row>
    <row r="523" spans="2:12" ht="9.9499999999999993" customHeight="1">
      <c r="B523" s="306"/>
      <c r="C523" s="302"/>
      <c r="D523" s="29">
        <v>400</v>
      </c>
      <c r="E523" s="29" t="s">
        <v>2</v>
      </c>
      <c r="F523" s="27">
        <v>0.222</v>
      </c>
      <c r="G523" s="27">
        <f>PRZYGODY!Q51</f>
        <v>0.08</v>
      </c>
      <c r="H523" s="27">
        <f t="shared" si="30"/>
        <v>7.1040000000000001</v>
      </c>
      <c r="I523" s="50">
        <f>'baza dropów'!D523*'baza dropów'!G523</f>
        <v>32</v>
      </c>
      <c r="J523" s="39"/>
      <c r="K523" s="38"/>
      <c r="L523" s="38"/>
    </row>
    <row r="524" spans="2:12" ht="9.9499999999999993" customHeight="1">
      <c r="B524" s="306"/>
      <c r="C524" s="302"/>
      <c r="D524" s="29">
        <v>300</v>
      </c>
      <c r="E524" s="29" t="s">
        <v>2</v>
      </c>
      <c r="F524" s="27">
        <v>0.111</v>
      </c>
      <c r="G524" s="27">
        <f>PRZYGODY!Q51</f>
        <v>0.08</v>
      </c>
      <c r="H524" s="27">
        <f t="shared" si="30"/>
        <v>2.6639999999999997</v>
      </c>
      <c r="I524" s="50">
        <f>'baza dropów'!D524*'baza dropów'!G524</f>
        <v>24</v>
      </c>
      <c r="J524" s="39"/>
      <c r="K524" s="38"/>
      <c r="L524" s="38"/>
    </row>
    <row r="525" spans="2:12" ht="9.9499999999999993" customHeight="1">
      <c r="B525" s="306"/>
      <c r="C525" s="302"/>
      <c r="D525" s="29">
        <v>300</v>
      </c>
      <c r="E525" s="29" t="s">
        <v>65</v>
      </c>
      <c r="F525" s="27">
        <v>0.222</v>
      </c>
      <c r="G525" s="27">
        <f>PRZYGODY!Q52</f>
        <v>0.2</v>
      </c>
      <c r="H525" s="27">
        <f t="shared" si="30"/>
        <v>13.32</v>
      </c>
      <c r="I525" s="50">
        <f>'baza dropów'!D525*'baza dropów'!G525</f>
        <v>60</v>
      </c>
      <c r="J525" s="39"/>
      <c r="K525" s="38"/>
      <c r="L525" s="38"/>
    </row>
    <row r="526" spans="2:12" ht="9.9499999999999993" customHeight="1">
      <c r="B526" s="306"/>
      <c r="C526" s="302"/>
      <c r="D526" s="29">
        <v>200</v>
      </c>
      <c r="E526" s="29" t="s">
        <v>65</v>
      </c>
      <c r="F526" s="27">
        <v>0.111</v>
      </c>
      <c r="G526" s="27">
        <f>PRZYGODY!Q52</f>
        <v>0.2</v>
      </c>
      <c r="H526" s="27">
        <f t="shared" si="30"/>
        <v>4.4400000000000004</v>
      </c>
      <c r="I526" s="50">
        <f>'baza dropów'!D526*'baza dropów'!G526</f>
        <v>40</v>
      </c>
      <c r="J526" s="39"/>
      <c r="K526" s="38"/>
      <c r="L526" s="38"/>
    </row>
    <row r="527" spans="2:12" ht="9.9499999999999993" customHeight="1">
      <c r="B527" s="306"/>
      <c r="C527" s="302"/>
      <c r="D527" s="7"/>
      <c r="E527" s="7"/>
      <c r="F527" s="31">
        <f>SUM(F519:F526)</f>
        <v>0.998</v>
      </c>
      <c r="G527" s="31"/>
      <c r="H527" s="31">
        <f>SUM(H519:H526)</f>
        <v>308.52799999999996</v>
      </c>
      <c r="I527" s="51"/>
      <c r="J527" s="39"/>
      <c r="K527" s="38"/>
      <c r="L527" s="38"/>
    </row>
    <row r="528" spans="2:12" ht="9.9499999999999993" customHeight="1">
      <c r="B528" s="306"/>
      <c r="C528" s="302" t="s">
        <v>155</v>
      </c>
      <c r="D528" s="29">
        <v>800</v>
      </c>
      <c r="E528" s="29" t="s">
        <v>5</v>
      </c>
      <c r="F528" s="27">
        <v>0.25</v>
      </c>
      <c r="G528" s="27">
        <f>PRZYGODY!Q42</f>
        <v>0.35</v>
      </c>
      <c r="H528" s="27">
        <f>D528*F528*G528</f>
        <v>70</v>
      </c>
      <c r="I528" s="50">
        <f>'baza dropów'!D528*'baza dropów'!G528</f>
        <v>280</v>
      </c>
      <c r="J528" s="39"/>
      <c r="K528" s="38"/>
      <c r="L528" s="38"/>
    </row>
    <row r="529" spans="2:12" ht="9.9499999999999993" customHeight="1">
      <c r="B529" s="306"/>
      <c r="C529" s="302"/>
      <c r="D529" s="29">
        <v>300</v>
      </c>
      <c r="E529" s="29" t="s">
        <v>85</v>
      </c>
      <c r="F529" s="27">
        <v>0.25</v>
      </c>
      <c r="G529" s="27">
        <f>PRZYGODY!Q45</f>
        <v>0.6</v>
      </c>
      <c r="H529" s="27">
        <f>D529*F529*G529</f>
        <v>45</v>
      </c>
      <c r="I529" s="50">
        <f>'baza dropów'!D529*'baza dropów'!G529</f>
        <v>180</v>
      </c>
      <c r="J529" s="40"/>
      <c r="K529" s="38"/>
      <c r="L529" s="38"/>
    </row>
    <row r="530" spans="2:12" ht="9.9499999999999993" customHeight="1">
      <c r="B530" s="306"/>
      <c r="C530" s="302"/>
      <c r="D530" s="29">
        <v>500</v>
      </c>
      <c r="E530" s="29" t="s">
        <v>86</v>
      </c>
      <c r="F530" s="27">
        <v>0.25</v>
      </c>
      <c r="G530" s="27">
        <f>PRZYGODY!Q46</f>
        <v>0.45</v>
      </c>
      <c r="H530" s="27">
        <f>D530*F530*G530</f>
        <v>56.25</v>
      </c>
      <c r="I530" s="50">
        <f>'baza dropów'!D530*'baza dropów'!G530</f>
        <v>225</v>
      </c>
      <c r="J530" s="40"/>
      <c r="K530" s="38"/>
      <c r="L530" s="38"/>
    </row>
    <row r="531" spans="2:12" ht="9.9499999999999993" customHeight="1">
      <c r="B531" s="306"/>
      <c r="C531" s="302"/>
      <c r="D531" s="29">
        <v>150</v>
      </c>
      <c r="E531" s="29" t="s">
        <v>88</v>
      </c>
      <c r="F531" s="27">
        <v>0.25</v>
      </c>
      <c r="G531" s="27">
        <f>PRZYGODY!Q47</f>
        <v>0.35</v>
      </c>
      <c r="H531" s="27">
        <f>D531*F531*G531</f>
        <v>13.125</v>
      </c>
      <c r="I531" s="50">
        <f>'baza dropów'!D531*'baza dropów'!G531</f>
        <v>52.5</v>
      </c>
      <c r="J531" s="40"/>
      <c r="K531" s="38"/>
      <c r="L531" s="38"/>
    </row>
    <row r="532" spans="2:12" ht="9.9499999999999993" customHeight="1">
      <c r="B532" s="306"/>
      <c r="C532" s="302"/>
      <c r="D532" s="7"/>
      <c r="E532" s="7"/>
      <c r="F532" s="31">
        <f>SUM(F528:F531)</f>
        <v>1</v>
      </c>
      <c r="G532" s="31"/>
      <c r="H532" s="31">
        <f>SUM(H528:H531)</f>
        <v>184.375</v>
      </c>
      <c r="I532" s="51"/>
      <c r="J532" s="43"/>
      <c r="K532" s="38"/>
      <c r="L532" s="38"/>
    </row>
    <row r="533" spans="2:12" ht="9.9499999999999993" customHeight="1">
      <c r="B533" s="306"/>
      <c r="C533" s="302">
        <v>4</v>
      </c>
      <c r="D533" s="29">
        <v>2000</v>
      </c>
      <c r="E533" s="29" t="s">
        <v>66</v>
      </c>
      <c r="F533" s="27">
        <v>0.5</v>
      </c>
      <c r="G533" s="27">
        <f>PRZYGODY!Q54</f>
        <v>1.4999999999999999E-2</v>
      </c>
      <c r="H533" s="27">
        <f>D533*F533*G533</f>
        <v>15</v>
      </c>
      <c r="I533" s="50">
        <f>'baza dropów'!D533*'baza dropów'!G533</f>
        <v>30</v>
      </c>
      <c r="J533" s="44"/>
      <c r="K533" s="38"/>
      <c r="L533" s="38"/>
    </row>
    <row r="534" spans="2:12" ht="9.9499999999999993" customHeight="1">
      <c r="B534" s="306"/>
      <c r="C534" s="302"/>
      <c r="D534" s="29">
        <v>2000</v>
      </c>
      <c r="E534" s="29" t="s">
        <v>4</v>
      </c>
      <c r="F534" s="27">
        <v>0.5</v>
      </c>
      <c r="G534" s="27">
        <f>PRZYGODY!Q53</f>
        <v>2.5000000000000001E-2</v>
      </c>
      <c r="H534" s="27">
        <f>D534*F534*G534</f>
        <v>25</v>
      </c>
      <c r="I534" s="50">
        <f>'baza dropów'!D534*'baza dropów'!G534</f>
        <v>50</v>
      </c>
      <c r="J534" s="44"/>
      <c r="K534" s="38"/>
      <c r="L534" s="38"/>
    </row>
    <row r="535" spans="2:12" ht="9.9499999999999993" customHeight="1">
      <c r="B535" s="306"/>
      <c r="C535" s="302"/>
      <c r="D535" s="7"/>
      <c r="E535" s="7"/>
      <c r="F535" s="31">
        <f>SUM(F533:F534)</f>
        <v>1</v>
      </c>
      <c r="G535" s="31"/>
      <c r="H535" s="31">
        <f>SUM(H533:H534)</f>
        <v>40</v>
      </c>
      <c r="I535" s="51"/>
      <c r="J535" s="44"/>
      <c r="K535" s="38"/>
      <c r="L535" s="38"/>
    </row>
    <row r="536" spans="2:12" ht="9.9499999999999993" customHeight="1">
      <c r="B536" s="306"/>
      <c r="C536" s="302">
        <v>5</v>
      </c>
      <c r="D536" s="29">
        <v>500</v>
      </c>
      <c r="E536" s="29" t="s">
        <v>6</v>
      </c>
      <c r="F536" s="27">
        <v>0.25</v>
      </c>
      <c r="G536" s="27">
        <f>PRZYGODY!Q55</f>
        <v>1.2E-2</v>
      </c>
      <c r="H536" s="27">
        <f>D536*F536*G536</f>
        <v>1.5</v>
      </c>
      <c r="I536" s="50">
        <f>'baza dropów'!D536*'baza dropów'!G536</f>
        <v>6</v>
      </c>
      <c r="J536" s="44"/>
      <c r="K536" s="38"/>
      <c r="L536" s="38"/>
    </row>
    <row r="537" spans="2:12" ht="9.9499999999999993" customHeight="1">
      <c r="B537" s="306"/>
      <c r="C537" s="302"/>
      <c r="D537" s="29">
        <v>400</v>
      </c>
      <c r="E537" s="29" t="s">
        <v>7</v>
      </c>
      <c r="F537" s="27">
        <v>0.25</v>
      </c>
      <c r="G537" s="27">
        <f>PRZYGODY!Q56</f>
        <v>1.7999999999999999E-2</v>
      </c>
      <c r="H537" s="27">
        <f>D537*F537*G537</f>
        <v>1.7999999999999998</v>
      </c>
      <c r="I537" s="50">
        <f>'baza dropów'!D537*'baza dropów'!G537</f>
        <v>7.1999999999999993</v>
      </c>
      <c r="J537" s="44"/>
      <c r="K537" s="38"/>
      <c r="L537" s="38"/>
    </row>
    <row r="538" spans="2:12" ht="9.9499999999999993" customHeight="1">
      <c r="B538" s="306"/>
      <c r="C538" s="302"/>
      <c r="D538" s="29">
        <v>200</v>
      </c>
      <c r="E538" s="29" t="s">
        <v>8</v>
      </c>
      <c r="F538" s="27">
        <v>0.25</v>
      </c>
      <c r="G538" s="27">
        <f>PRZYGODY!Q57</f>
        <v>0.09</v>
      </c>
      <c r="H538" s="27">
        <f>D538*F538*G538</f>
        <v>4.5</v>
      </c>
      <c r="I538" s="50">
        <f>'baza dropów'!D538*'baza dropów'!G538</f>
        <v>18</v>
      </c>
      <c r="J538" s="44"/>
      <c r="K538" s="38"/>
      <c r="L538" s="38"/>
    </row>
    <row r="539" spans="2:12" ht="9.9499999999999993" customHeight="1">
      <c r="B539" s="306"/>
      <c r="C539" s="302"/>
      <c r="D539" s="29">
        <v>400</v>
      </c>
      <c r="E539" s="29" t="s">
        <v>9</v>
      </c>
      <c r="F539" s="27">
        <v>0.25</v>
      </c>
      <c r="G539" s="27">
        <f>PRZYGODY!Q48</f>
        <v>0.45</v>
      </c>
      <c r="H539" s="27">
        <f>D539*F539*G539</f>
        <v>45</v>
      </c>
      <c r="I539" s="50">
        <f>'baza dropów'!D539*'baza dropów'!G539</f>
        <v>180</v>
      </c>
      <c r="J539" s="44"/>
      <c r="K539" s="38"/>
      <c r="L539" s="38"/>
    </row>
    <row r="540" spans="2:12" ht="9.9499999999999993" customHeight="1">
      <c r="B540" s="306"/>
      <c r="C540" s="302"/>
      <c r="D540" s="7"/>
      <c r="E540" s="7"/>
      <c r="F540" s="31">
        <f>SUM(F536:F539)</f>
        <v>1</v>
      </c>
      <c r="G540" s="31"/>
      <c r="H540" s="31">
        <f>SUM(H536:H539)</f>
        <v>52.8</v>
      </c>
      <c r="I540" s="51"/>
      <c r="J540" s="44"/>
      <c r="K540" s="38"/>
      <c r="L540" s="38"/>
    </row>
    <row r="541" spans="2:12" ht="9.9499999999999993" customHeight="1">
      <c r="B541" s="306"/>
      <c r="C541" s="302">
        <v>6</v>
      </c>
      <c r="D541" s="29">
        <v>3000</v>
      </c>
      <c r="E541" s="29" t="s">
        <v>10</v>
      </c>
      <c r="F541" s="27">
        <v>0.24099999999999999</v>
      </c>
      <c r="G541" s="27">
        <f>PRZYGODY!V43</f>
        <v>0.02</v>
      </c>
      <c r="H541" s="27">
        <f t="shared" ref="H541:H546" si="31">D541*F541*G541</f>
        <v>14.46</v>
      </c>
      <c r="I541" s="50">
        <f>'baza dropów'!D541*'baza dropów'!G541</f>
        <v>60</v>
      </c>
      <c r="J541" s="39"/>
      <c r="K541" s="38"/>
      <c r="L541" s="38"/>
    </row>
    <row r="542" spans="2:12" ht="9.9499999999999993" customHeight="1">
      <c r="B542" s="306"/>
      <c r="C542" s="302"/>
      <c r="D542" s="29">
        <v>500</v>
      </c>
      <c r="E542" s="29" t="s">
        <v>11</v>
      </c>
      <c r="F542" s="27">
        <v>0.24099999999999999</v>
      </c>
      <c r="G542" s="27">
        <f>PRZYGODY!V40</f>
        <v>0.9</v>
      </c>
      <c r="H542" s="27">
        <f t="shared" si="31"/>
        <v>108.45</v>
      </c>
      <c r="I542" s="50">
        <f>'baza dropów'!D542*'baza dropów'!G542</f>
        <v>450</v>
      </c>
      <c r="J542" s="44"/>
      <c r="K542" s="38"/>
      <c r="L542" s="38"/>
    </row>
    <row r="543" spans="2:12" ht="9.9499999999999993" customHeight="1">
      <c r="B543" s="306"/>
      <c r="C543" s="302"/>
      <c r="D543" s="29">
        <v>1</v>
      </c>
      <c r="E543" s="8" t="s">
        <v>102</v>
      </c>
      <c r="F543" s="27">
        <v>4.8000000000000001E-2</v>
      </c>
      <c r="G543" s="27">
        <f>PRZYGODY!K51</f>
        <v>100</v>
      </c>
      <c r="H543" s="27">
        <f t="shared" si="31"/>
        <v>4.8</v>
      </c>
      <c r="I543" s="50">
        <f>'baza dropów'!D543*'baza dropów'!G543</f>
        <v>100</v>
      </c>
      <c r="J543" s="39"/>
      <c r="K543" s="38"/>
      <c r="L543" s="38"/>
    </row>
    <row r="544" spans="2:12" ht="9.9499999999999993" customHeight="1">
      <c r="B544" s="306"/>
      <c r="C544" s="302"/>
      <c r="D544" s="29">
        <v>1</v>
      </c>
      <c r="E544" s="8" t="s">
        <v>91</v>
      </c>
      <c r="F544" s="27">
        <v>4.8000000000000001E-2</v>
      </c>
      <c r="G544" s="27">
        <f>PRZYGODY!K39</f>
        <v>2500</v>
      </c>
      <c r="H544" s="27">
        <f t="shared" si="31"/>
        <v>120</v>
      </c>
      <c r="I544" s="50">
        <f>'baza dropów'!D544*'baza dropów'!G544</f>
        <v>2500</v>
      </c>
      <c r="J544" s="39"/>
      <c r="K544" s="38"/>
      <c r="L544" s="38"/>
    </row>
    <row r="545" spans="2:12" ht="9.9499999999999993" customHeight="1">
      <c r="B545" s="306"/>
      <c r="C545" s="302"/>
      <c r="D545" s="29">
        <v>300</v>
      </c>
      <c r="E545" s="29" t="s">
        <v>67</v>
      </c>
      <c r="F545" s="27">
        <v>0.24099999999999999</v>
      </c>
      <c r="G545" s="27">
        <v>1</v>
      </c>
      <c r="H545" s="27">
        <f t="shared" si="31"/>
        <v>72.3</v>
      </c>
      <c r="I545" s="50">
        <f>'baza dropów'!D545*'baza dropów'!G545</f>
        <v>300</v>
      </c>
      <c r="J545" s="39"/>
      <c r="K545" s="38"/>
      <c r="L545" s="38"/>
    </row>
    <row r="546" spans="2:12" ht="9.9499999999999993" customHeight="1">
      <c r="B546" s="306"/>
      <c r="C546" s="302"/>
      <c r="D546" s="29">
        <v>600</v>
      </c>
      <c r="E546" s="29" t="s">
        <v>67</v>
      </c>
      <c r="F546" s="27">
        <v>0.18099999999999999</v>
      </c>
      <c r="G546" s="27">
        <v>1</v>
      </c>
      <c r="H546" s="27">
        <f t="shared" si="31"/>
        <v>108.6</v>
      </c>
      <c r="I546" s="50">
        <f>'baza dropów'!D546*'baza dropów'!G546</f>
        <v>600</v>
      </c>
      <c r="J546" s="39"/>
      <c r="K546" s="38"/>
      <c r="L546" s="38"/>
    </row>
    <row r="547" spans="2:12" ht="9.9499999999999993" customHeight="1">
      <c r="B547" s="306"/>
      <c r="C547" s="302"/>
      <c r="D547" s="7"/>
      <c r="E547" s="7"/>
      <c r="F547" s="31">
        <f>SUM(F541:F546)</f>
        <v>1</v>
      </c>
      <c r="G547" s="31"/>
      <c r="H547" s="31">
        <f>SUM(H541:H546)</f>
        <v>428.61</v>
      </c>
      <c r="I547" s="53"/>
      <c r="J547" s="39"/>
      <c r="K547" s="38"/>
      <c r="L547" s="38"/>
    </row>
    <row r="548" spans="2:12" ht="9.9499999999999993" customHeight="1">
      <c r="B548" s="306"/>
      <c r="C548" s="302">
        <v>7</v>
      </c>
      <c r="D548" s="29">
        <v>3400</v>
      </c>
      <c r="E548" s="29" t="s">
        <v>12</v>
      </c>
      <c r="F548" s="27">
        <v>1E-3</v>
      </c>
      <c r="G548" s="27">
        <f>PRZYGODY!Q50</f>
        <v>0.2</v>
      </c>
      <c r="H548" s="27">
        <f>D548*F548*G548</f>
        <v>0.68</v>
      </c>
      <c r="I548" s="50">
        <f>'baza dropów'!D548*'baza dropów'!G548</f>
        <v>680</v>
      </c>
      <c r="J548" s="39"/>
      <c r="K548" s="38"/>
      <c r="L548" s="38"/>
    </row>
    <row r="549" spans="2:12" ht="9.9499999999999993" customHeight="1">
      <c r="B549" s="306"/>
      <c r="C549" s="302"/>
      <c r="D549" s="29">
        <v>2200</v>
      </c>
      <c r="E549" s="29" t="s">
        <v>1</v>
      </c>
      <c r="F549" s="27">
        <v>1E-3</v>
      </c>
      <c r="G549" s="27">
        <f>PRZYGODY!Q49</f>
        <v>1.2</v>
      </c>
      <c r="H549" s="27">
        <f>D549*F549*G549</f>
        <v>2.64</v>
      </c>
      <c r="I549" s="50">
        <f>'baza dropów'!D549*'baza dropów'!G549</f>
        <v>2640</v>
      </c>
      <c r="J549" s="39"/>
      <c r="K549" s="38"/>
      <c r="L549" s="38"/>
    </row>
    <row r="550" spans="2:12" ht="9.9499999999999993" customHeight="1">
      <c r="B550" s="306"/>
      <c r="C550" s="302"/>
      <c r="D550" s="29">
        <v>3400</v>
      </c>
      <c r="E550" s="29" t="s">
        <v>2</v>
      </c>
      <c r="F550" s="27">
        <v>1E-3</v>
      </c>
      <c r="G550" s="27">
        <f>PRZYGODY!Q51</f>
        <v>0.08</v>
      </c>
      <c r="H550" s="27">
        <f>D550*F550*G550</f>
        <v>0.27200000000000002</v>
      </c>
      <c r="I550" s="50">
        <f>'baza dropów'!D550*'baza dropów'!G550</f>
        <v>272</v>
      </c>
      <c r="J550" s="39"/>
      <c r="K550" s="38"/>
      <c r="L550" s="38"/>
    </row>
    <row r="551" spans="2:12" ht="9.9499999999999993" customHeight="1">
      <c r="B551" s="306"/>
      <c r="C551" s="302"/>
      <c r="D551" s="29">
        <v>2060</v>
      </c>
      <c r="E551" s="29" t="s">
        <v>3</v>
      </c>
      <c r="F551" s="27">
        <v>1E-3</v>
      </c>
      <c r="G551" s="27">
        <f>PRZYGODY!Q52</f>
        <v>0.2</v>
      </c>
      <c r="H551" s="27">
        <f>D551*F551*G551</f>
        <v>0.41200000000000003</v>
      </c>
      <c r="I551" s="50">
        <f>'baza dropów'!D551*'baza dropów'!G551</f>
        <v>412</v>
      </c>
      <c r="J551" s="39"/>
      <c r="K551" s="38"/>
      <c r="L551" s="38"/>
    </row>
    <row r="552" spans="2:12" ht="9.9499999999999993" customHeight="1">
      <c r="B552" s="306"/>
      <c r="C552" s="302"/>
      <c r="D552" s="29">
        <v>0</v>
      </c>
      <c r="E552" s="29" t="s">
        <v>90</v>
      </c>
      <c r="F552" s="27">
        <v>0.996</v>
      </c>
      <c r="G552" s="27">
        <v>0</v>
      </c>
      <c r="H552" s="27">
        <f>D552*F552*G552</f>
        <v>0</v>
      </c>
      <c r="I552" s="50">
        <f>'baza dropów'!D552*'baza dropów'!G552</f>
        <v>0</v>
      </c>
      <c r="J552" s="39"/>
      <c r="K552" s="38"/>
      <c r="L552" s="38"/>
    </row>
    <row r="553" spans="2:12" ht="9.9499999999999993" customHeight="1" thickBot="1">
      <c r="B553" s="307"/>
      <c r="C553" s="303"/>
      <c r="D553" s="9"/>
      <c r="E553" s="9"/>
      <c r="F553" s="32">
        <f>SUM(F548:F552)</f>
        <v>1</v>
      </c>
      <c r="G553" s="32"/>
      <c r="H553" s="32">
        <f>SUM(H548:H552)</f>
        <v>4.0040000000000004</v>
      </c>
      <c r="I553" s="54"/>
      <c r="J553" s="39"/>
      <c r="K553" s="38"/>
      <c r="L553" s="38"/>
    </row>
    <row r="554" spans="2:12" ht="9.9499999999999993" customHeight="1">
      <c r="B554" s="308" t="s">
        <v>92</v>
      </c>
      <c r="C554" s="304">
        <v>1</v>
      </c>
      <c r="D554" s="28">
        <v>1600</v>
      </c>
      <c r="E554" s="28" t="s">
        <v>12</v>
      </c>
      <c r="F554" s="26">
        <v>0.111</v>
      </c>
      <c r="G554" s="26">
        <f>PRZYGODY!Q50</f>
        <v>0.2</v>
      </c>
      <c r="H554" s="26">
        <f t="shared" ref="H554:H561" si="32">D554*F554*G554</f>
        <v>35.520000000000003</v>
      </c>
      <c r="I554" s="49">
        <f>'baza dropów'!D554*'baza dropów'!G554</f>
        <v>320</v>
      </c>
      <c r="J554" s="39"/>
      <c r="K554" s="38"/>
      <c r="L554" s="38"/>
    </row>
    <row r="555" spans="2:12" ht="9.9499999999999993" customHeight="1">
      <c r="B555" s="309"/>
      <c r="C555" s="302"/>
      <c r="D555" s="29">
        <v>2000</v>
      </c>
      <c r="E555" s="29" t="s">
        <v>12</v>
      </c>
      <c r="F555" s="27">
        <v>5.5E-2</v>
      </c>
      <c r="G555" s="27">
        <f>PRZYGODY!Q50</f>
        <v>0.2</v>
      </c>
      <c r="H555" s="27">
        <f t="shared" si="32"/>
        <v>22</v>
      </c>
      <c r="I555" s="50">
        <f>'baza dropów'!D555*'baza dropów'!G555</f>
        <v>400</v>
      </c>
      <c r="J555" s="39"/>
      <c r="K555" s="38"/>
      <c r="L555" s="38"/>
    </row>
    <row r="556" spans="2:12" ht="9.9499999999999993" customHeight="1">
      <c r="B556" s="309"/>
      <c r="C556" s="302"/>
      <c r="D556" s="29">
        <v>1300</v>
      </c>
      <c r="E556" s="29" t="s">
        <v>1</v>
      </c>
      <c r="F556" s="27">
        <v>0.111</v>
      </c>
      <c r="G556" s="27">
        <f>PRZYGODY!Q49</f>
        <v>1.2</v>
      </c>
      <c r="H556" s="27">
        <f t="shared" si="32"/>
        <v>173.16</v>
      </c>
      <c r="I556" s="50">
        <f>'baza dropów'!D556*'baza dropów'!G556</f>
        <v>1560</v>
      </c>
      <c r="J556" s="40"/>
      <c r="K556" s="38"/>
      <c r="L556" s="38"/>
    </row>
    <row r="557" spans="2:12" ht="9.9499999999999993" customHeight="1">
      <c r="B557" s="309"/>
      <c r="C557" s="302"/>
      <c r="D557" s="29">
        <v>1500</v>
      </c>
      <c r="E557" s="29" t="s">
        <v>1</v>
      </c>
      <c r="F557" s="27">
        <v>5.5E-2</v>
      </c>
      <c r="G557" s="27">
        <f>PRZYGODY!Q49</f>
        <v>1.2</v>
      </c>
      <c r="H557" s="27">
        <f t="shared" si="32"/>
        <v>99</v>
      </c>
      <c r="I557" s="50">
        <f>'baza dropów'!D557*'baza dropów'!G557</f>
        <v>1800</v>
      </c>
      <c r="J557" s="40"/>
      <c r="K557" s="38"/>
      <c r="L557" s="38"/>
    </row>
    <row r="558" spans="2:12" ht="9.9499999999999993" customHeight="1">
      <c r="B558" s="309"/>
      <c r="C558" s="302"/>
      <c r="D558" s="29">
        <v>400</v>
      </c>
      <c r="E558" s="29" t="s">
        <v>2</v>
      </c>
      <c r="F558" s="27">
        <v>0.222</v>
      </c>
      <c r="G558" s="27">
        <f>PRZYGODY!Q51</f>
        <v>0.08</v>
      </c>
      <c r="H558" s="27">
        <f t="shared" si="32"/>
        <v>7.1040000000000001</v>
      </c>
      <c r="I558" s="50">
        <f>'baza dropów'!D558*'baza dropów'!G558</f>
        <v>32</v>
      </c>
      <c r="J558" s="40"/>
      <c r="K558" s="38"/>
      <c r="L558" s="38"/>
    </row>
    <row r="559" spans="2:12" ht="9.9499999999999993" customHeight="1">
      <c r="B559" s="309"/>
      <c r="C559" s="302"/>
      <c r="D559" s="29">
        <v>600</v>
      </c>
      <c r="E559" s="29" t="s">
        <v>2</v>
      </c>
      <c r="F559" s="27">
        <v>0.111</v>
      </c>
      <c r="G559" s="27">
        <f>PRZYGODY!Q51</f>
        <v>0.08</v>
      </c>
      <c r="H559" s="27">
        <f t="shared" si="32"/>
        <v>5.3279999999999994</v>
      </c>
      <c r="I559" s="50">
        <f>'baza dropów'!D559*'baza dropów'!G559</f>
        <v>48</v>
      </c>
      <c r="J559" s="43"/>
      <c r="K559" s="38"/>
      <c r="L559" s="38"/>
    </row>
    <row r="560" spans="2:12" ht="9.9499999999999993" customHeight="1">
      <c r="B560" s="309"/>
      <c r="C560" s="302"/>
      <c r="D560" s="29">
        <v>300</v>
      </c>
      <c r="E560" s="29" t="s">
        <v>65</v>
      </c>
      <c r="F560" s="27">
        <v>0.222</v>
      </c>
      <c r="G560" s="27">
        <f>PRZYGODY!Q52</f>
        <v>0.2</v>
      </c>
      <c r="H560" s="27">
        <f t="shared" si="32"/>
        <v>13.32</v>
      </c>
      <c r="I560" s="50">
        <f>'baza dropów'!D560*'baza dropów'!G560</f>
        <v>60</v>
      </c>
      <c r="J560" s="40"/>
      <c r="K560" s="38"/>
      <c r="L560" s="38"/>
    </row>
    <row r="561" spans="2:12" ht="9.9499999999999993" customHeight="1">
      <c r="B561" s="309"/>
      <c r="C561" s="302"/>
      <c r="D561" s="29">
        <v>500</v>
      </c>
      <c r="E561" s="29" t="s">
        <v>65</v>
      </c>
      <c r="F561" s="27">
        <v>0.111</v>
      </c>
      <c r="G561" s="27">
        <f>PRZYGODY!Q52</f>
        <v>0.2</v>
      </c>
      <c r="H561" s="27">
        <f t="shared" si="32"/>
        <v>11.100000000000001</v>
      </c>
      <c r="I561" s="50">
        <f>'baza dropów'!D561*'baza dropów'!G561</f>
        <v>100</v>
      </c>
      <c r="J561" s="40"/>
      <c r="K561" s="38"/>
      <c r="L561" s="38"/>
    </row>
    <row r="562" spans="2:12" ht="9.9499999999999993" customHeight="1">
      <c r="B562" s="309"/>
      <c r="C562" s="302"/>
      <c r="D562" s="7"/>
      <c r="E562" s="7"/>
      <c r="F562" s="31">
        <f>SUM(F554:F561)</f>
        <v>0.998</v>
      </c>
      <c r="G562" s="31"/>
      <c r="H562" s="31">
        <f>SUM(H554:H561)</f>
        <v>366.53199999999998</v>
      </c>
      <c r="I562" s="53"/>
      <c r="J562" s="40"/>
      <c r="K562" s="38"/>
      <c r="L562" s="38"/>
    </row>
    <row r="563" spans="2:12" ht="9.9499999999999993" customHeight="1">
      <c r="B563" s="309"/>
      <c r="C563" s="302" t="s">
        <v>155</v>
      </c>
      <c r="D563" s="29">
        <v>1000</v>
      </c>
      <c r="E563" s="29" t="s">
        <v>5</v>
      </c>
      <c r="F563" s="27">
        <v>0.25</v>
      </c>
      <c r="G563" s="27">
        <f>PRZYGODY!Q42</f>
        <v>0.35</v>
      </c>
      <c r="H563" s="27">
        <f>D563*F563*G563</f>
        <v>87.5</v>
      </c>
      <c r="I563" s="50">
        <f>'baza dropów'!D563*'baza dropów'!G563</f>
        <v>350</v>
      </c>
      <c r="J563" s="40"/>
      <c r="K563" s="38"/>
      <c r="L563" s="38"/>
    </row>
    <row r="564" spans="2:12" ht="9.9499999999999993" customHeight="1">
      <c r="B564" s="309"/>
      <c r="C564" s="302"/>
      <c r="D564" s="29">
        <v>400</v>
      </c>
      <c r="E564" s="29" t="s">
        <v>85</v>
      </c>
      <c r="F564" s="27">
        <v>0.25</v>
      </c>
      <c r="G564" s="27">
        <f>PRZYGODY!Q45</f>
        <v>0.6</v>
      </c>
      <c r="H564" s="27">
        <f>D564*F564*G564</f>
        <v>60</v>
      </c>
      <c r="I564" s="50">
        <f>'baza dropów'!D564*'baza dropów'!G564</f>
        <v>240</v>
      </c>
      <c r="J564" s="40"/>
      <c r="K564" s="38"/>
      <c r="L564" s="38"/>
    </row>
    <row r="565" spans="2:12" ht="9.9499999999999993" customHeight="1">
      <c r="B565" s="309"/>
      <c r="C565" s="302"/>
      <c r="D565" s="29">
        <v>500</v>
      </c>
      <c r="E565" s="29" t="s">
        <v>86</v>
      </c>
      <c r="F565" s="27">
        <v>0.25</v>
      </c>
      <c r="G565" s="27">
        <f>PRZYGODY!Q46</f>
        <v>0.45</v>
      </c>
      <c r="H565" s="27">
        <f>D565*F565*G565</f>
        <v>56.25</v>
      </c>
      <c r="I565" s="50">
        <f>'baza dropów'!D565*'baza dropów'!G565</f>
        <v>225</v>
      </c>
      <c r="J565" s="40"/>
      <c r="K565" s="38"/>
      <c r="L565" s="38"/>
    </row>
    <row r="566" spans="2:12" ht="9.9499999999999993" customHeight="1">
      <c r="B566" s="309"/>
      <c r="C566" s="302"/>
      <c r="D566" s="29">
        <v>200</v>
      </c>
      <c r="E566" s="29" t="s">
        <v>88</v>
      </c>
      <c r="F566" s="27">
        <v>0.25</v>
      </c>
      <c r="G566" s="27">
        <f>PRZYGODY!Q47</f>
        <v>0.35</v>
      </c>
      <c r="H566" s="27">
        <f>D566*F566*G566</f>
        <v>17.5</v>
      </c>
      <c r="I566" s="50">
        <f>'baza dropów'!D566*'baza dropów'!G566</f>
        <v>70</v>
      </c>
      <c r="J566" s="40"/>
      <c r="K566" s="38"/>
      <c r="L566" s="38"/>
    </row>
    <row r="567" spans="2:12" ht="9.9499999999999993" customHeight="1">
      <c r="B567" s="309"/>
      <c r="C567" s="302"/>
      <c r="D567" s="7"/>
      <c r="E567" s="7"/>
      <c r="F567" s="31">
        <f>SUM(F563:F566)</f>
        <v>1</v>
      </c>
      <c r="G567" s="31"/>
      <c r="H567" s="31">
        <f>SUM(H563:H566)</f>
        <v>221.25</v>
      </c>
      <c r="I567" s="53"/>
      <c r="J567" s="40"/>
      <c r="K567" s="38"/>
      <c r="L567" s="38"/>
    </row>
    <row r="568" spans="2:12" ht="9.9499999999999993" customHeight="1">
      <c r="B568" s="309"/>
      <c r="C568" s="302">
        <v>4</v>
      </c>
      <c r="D568" s="29">
        <v>3000</v>
      </c>
      <c r="E568" s="29" t="s">
        <v>66</v>
      </c>
      <c r="F568" s="27">
        <v>0.5</v>
      </c>
      <c r="G568" s="27">
        <f>PRZYGODY!Q54</f>
        <v>1.4999999999999999E-2</v>
      </c>
      <c r="H568" s="27">
        <f>D568*F568*G568</f>
        <v>22.5</v>
      </c>
      <c r="I568" s="50">
        <f>'baza dropów'!D568*'baza dropów'!G568</f>
        <v>45</v>
      </c>
      <c r="J568" s="40"/>
      <c r="K568" s="38"/>
      <c r="L568" s="38"/>
    </row>
    <row r="569" spans="2:12" ht="9.9499999999999993" customHeight="1">
      <c r="B569" s="309"/>
      <c r="C569" s="302"/>
      <c r="D569" s="29">
        <v>2400</v>
      </c>
      <c r="E569" s="29" t="s">
        <v>4</v>
      </c>
      <c r="F569" s="27">
        <v>0.5</v>
      </c>
      <c r="G569" s="27">
        <f>PRZYGODY!Q53</f>
        <v>2.5000000000000001E-2</v>
      </c>
      <c r="H569" s="27">
        <f>D569*F569*G569</f>
        <v>30</v>
      </c>
      <c r="I569" s="50">
        <f>'baza dropów'!D569*'baza dropów'!G569</f>
        <v>60</v>
      </c>
      <c r="J569" s="40"/>
      <c r="K569" s="38"/>
      <c r="L569" s="38"/>
    </row>
    <row r="570" spans="2:12" ht="9.9499999999999993" customHeight="1">
      <c r="B570" s="309"/>
      <c r="C570" s="302"/>
      <c r="D570" s="7"/>
      <c r="E570" s="7"/>
      <c r="F570" s="31">
        <f>SUM(F568:F569)</f>
        <v>1</v>
      </c>
      <c r="G570" s="31"/>
      <c r="H570" s="31">
        <f>SUM(H568:H569)</f>
        <v>52.5</v>
      </c>
      <c r="I570" s="53"/>
      <c r="J570" s="40"/>
      <c r="K570" s="38"/>
      <c r="L570" s="38"/>
    </row>
    <row r="571" spans="2:12" ht="9.9499999999999993" customHeight="1">
      <c r="B571" s="309"/>
      <c r="C571" s="302">
        <v>5</v>
      </c>
      <c r="D571" s="29">
        <v>7500</v>
      </c>
      <c r="E571" s="29" t="s">
        <v>6</v>
      </c>
      <c r="F571" s="27">
        <v>0.25</v>
      </c>
      <c r="G571" s="27">
        <f>PRZYGODY!Q55</f>
        <v>1.2E-2</v>
      </c>
      <c r="H571" s="27">
        <f>D571*F571*G571</f>
        <v>22.5</v>
      </c>
      <c r="I571" s="50">
        <f>'baza dropów'!D571*'baza dropów'!G571</f>
        <v>90</v>
      </c>
      <c r="J571" s="40"/>
      <c r="K571" s="38"/>
      <c r="L571" s="38"/>
    </row>
    <row r="572" spans="2:12" ht="9.9499999999999993" customHeight="1">
      <c r="B572" s="309"/>
      <c r="C572" s="302"/>
      <c r="D572" s="29">
        <v>600</v>
      </c>
      <c r="E572" s="29" t="s">
        <v>7</v>
      </c>
      <c r="F572" s="27">
        <v>0.25</v>
      </c>
      <c r="G572" s="27">
        <f>PRZYGODY!Q56</f>
        <v>1.7999999999999999E-2</v>
      </c>
      <c r="H572" s="27">
        <f>D572*F572*G572</f>
        <v>2.6999999999999997</v>
      </c>
      <c r="I572" s="50">
        <f>'baza dropów'!D572*'baza dropów'!G572</f>
        <v>10.799999999999999</v>
      </c>
      <c r="J572" s="40"/>
      <c r="K572" s="38"/>
      <c r="L572" s="38"/>
    </row>
    <row r="573" spans="2:12" ht="9.9499999999999993" customHeight="1">
      <c r="B573" s="309"/>
      <c r="C573" s="302"/>
      <c r="D573" s="29">
        <v>300</v>
      </c>
      <c r="E573" s="29" t="s">
        <v>8</v>
      </c>
      <c r="F573" s="27">
        <v>0.25</v>
      </c>
      <c r="G573" s="27">
        <f>PRZYGODY!Q57</f>
        <v>0.09</v>
      </c>
      <c r="H573" s="27">
        <f>D573*F573*G573</f>
        <v>6.75</v>
      </c>
      <c r="I573" s="50">
        <f>'baza dropów'!D573*'baza dropów'!G573</f>
        <v>27</v>
      </c>
      <c r="J573" s="40"/>
      <c r="K573" s="38"/>
      <c r="L573" s="38"/>
    </row>
    <row r="574" spans="2:12" ht="9.9499999999999993" customHeight="1">
      <c r="B574" s="309"/>
      <c r="C574" s="302"/>
      <c r="D574" s="29">
        <v>600</v>
      </c>
      <c r="E574" s="29" t="s">
        <v>9</v>
      </c>
      <c r="F574" s="27">
        <v>0.25</v>
      </c>
      <c r="G574" s="27">
        <f>PRZYGODY!Q48</f>
        <v>0.45</v>
      </c>
      <c r="H574" s="27">
        <f>D574*F574*G574</f>
        <v>67.5</v>
      </c>
      <c r="I574" s="50">
        <f>'baza dropów'!D574*'baza dropów'!G574</f>
        <v>270</v>
      </c>
      <c r="J574" s="40"/>
      <c r="K574" s="38"/>
      <c r="L574" s="38"/>
    </row>
    <row r="575" spans="2:12" ht="9.9499999999999993" customHeight="1">
      <c r="B575" s="309"/>
      <c r="C575" s="302"/>
      <c r="D575" s="7"/>
      <c r="E575" s="7"/>
      <c r="F575" s="31">
        <f>SUM(F571:F574)</f>
        <v>1</v>
      </c>
      <c r="G575" s="31"/>
      <c r="H575" s="31">
        <f>SUM(H571:H574)</f>
        <v>99.45</v>
      </c>
      <c r="I575" s="53"/>
      <c r="J575" s="40"/>
      <c r="K575" s="38"/>
      <c r="L575" s="38"/>
    </row>
    <row r="576" spans="2:12" ht="9.9499999999999993" customHeight="1">
      <c r="B576" s="309"/>
      <c r="C576" s="302">
        <v>6</v>
      </c>
      <c r="D576" s="29">
        <v>3000</v>
      </c>
      <c r="E576" s="29" t="s">
        <v>10</v>
      </c>
      <c r="F576" s="27">
        <v>0.24</v>
      </c>
      <c r="G576" s="27">
        <f>PRZYGODY!V43</f>
        <v>0.02</v>
      </c>
      <c r="H576" s="27">
        <f t="shared" ref="H576:H581" si="33">D576*F576*G576</f>
        <v>14.4</v>
      </c>
      <c r="I576" s="50">
        <f>'baza dropów'!D576*'baza dropów'!G576</f>
        <v>60</v>
      </c>
      <c r="J576" s="40"/>
      <c r="K576" s="38"/>
      <c r="L576" s="38"/>
    </row>
    <row r="577" spans="2:12" ht="9.9499999999999993" customHeight="1">
      <c r="B577" s="309"/>
      <c r="C577" s="302"/>
      <c r="D577" s="29">
        <v>500</v>
      </c>
      <c r="E577" s="29" t="s">
        <v>11</v>
      </c>
      <c r="F577" s="27">
        <v>0.24</v>
      </c>
      <c r="G577" s="27">
        <f>PRZYGODY!V40</f>
        <v>0.9</v>
      </c>
      <c r="H577" s="27">
        <f t="shared" si="33"/>
        <v>108</v>
      </c>
      <c r="I577" s="50">
        <f>'baza dropów'!D577*'baza dropów'!G577</f>
        <v>450</v>
      </c>
      <c r="J577" s="40"/>
      <c r="K577" s="38"/>
      <c r="L577" s="38"/>
    </row>
    <row r="578" spans="2:12" ht="9.9499999999999993" customHeight="1">
      <c r="B578" s="309"/>
      <c r="C578" s="302"/>
      <c r="D578" s="29">
        <v>1</v>
      </c>
      <c r="E578" s="8" t="s">
        <v>101</v>
      </c>
      <c r="F578" s="27">
        <v>0.05</v>
      </c>
      <c r="G578" s="27">
        <f>PRZYGODY!K49</f>
        <v>100</v>
      </c>
      <c r="H578" s="27">
        <f t="shared" si="33"/>
        <v>5</v>
      </c>
      <c r="I578" s="50">
        <f>'baza dropów'!D578*'baza dropów'!G578</f>
        <v>100</v>
      </c>
      <c r="J578" s="40"/>
      <c r="K578" s="38"/>
      <c r="L578" s="38"/>
    </row>
    <row r="579" spans="2:12" ht="9.9499999999999993" customHeight="1">
      <c r="B579" s="309"/>
      <c r="C579" s="302"/>
      <c r="D579" s="29">
        <v>1</v>
      </c>
      <c r="E579" s="8" t="s">
        <v>94</v>
      </c>
      <c r="F579" s="27">
        <v>0.05</v>
      </c>
      <c r="G579" s="27">
        <f>PRZYGODY!K41</f>
        <v>17000</v>
      </c>
      <c r="H579" s="27">
        <f t="shared" si="33"/>
        <v>850</v>
      </c>
      <c r="I579" s="50">
        <f>'baza dropów'!D579*'baza dropów'!G579</f>
        <v>17000</v>
      </c>
      <c r="J579" s="40"/>
      <c r="K579" s="38"/>
      <c r="L579" s="38"/>
    </row>
    <row r="580" spans="2:12" ht="9.9499999999999993" customHeight="1">
      <c r="B580" s="309"/>
      <c r="C580" s="302"/>
      <c r="D580" s="29">
        <v>300</v>
      </c>
      <c r="E580" s="29" t="s">
        <v>67</v>
      </c>
      <c r="F580" s="27">
        <v>0.24</v>
      </c>
      <c r="G580" s="27">
        <v>1</v>
      </c>
      <c r="H580" s="27">
        <f t="shared" si="33"/>
        <v>72</v>
      </c>
      <c r="I580" s="50">
        <f>'baza dropów'!D580*'baza dropów'!G580</f>
        <v>300</v>
      </c>
      <c r="J580" s="40"/>
      <c r="K580" s="38"/>
      <c r="L580" s="38"/>
    </row>
    <row r="581" spans="2:12" ht="9.9499999999999993" customHeight="1">
      <c r="B581" s="309"/>
      <c r="C581" s="302"/>
      <c r="D581" s="29">
        <v>600</v>
      </c>
      <c r="E581" s="29" t="s">
        <v>67</v>
      </c>
      <c r="F581" s="27">
        <v>0.18</v>
      </c>
      <c r="G581" s="27">
        <v>1</v>
      </c>
      <c r="H581" s="27">
        <f t="shared" si="33"/>
        <v>108</v>
      </c>
      <c r="I581" s="50">
        <f>'baza dropów'!D581*'baza dropów'!G581</f>
        <v>600</v>
      </c>
      <c r="J581" s="40"/>
      <c r="K581" s="38"/>
      <c r="L581" s="38"/>
    </row>
    <row r="582" spans="2:12" ht="9.9499999999999993" customHeight="1">
      <c r="B582" s="309"/>
      <c r="C582" s="302"/>
      <c r="D582" s="7"/>
      <c r="E582" s="7"/>
      <c r="F582" s="31">
        <f>SUM(F576:F581)</f>
        <v>1</v>
      </c>
      <c r="G582" s="31"/>
      <c r="H582" s="31">
        <f>SUM(H576:H581)</f>
        <v>1157.4000000000001</v>
      </c>
      <c r="I582" s="53"/>
      <c r="J582" s="40"/>
      <c r="K582" s="38"/>
      <c r="L582" s="38"/>
    </row>
    <row r="583" spans="2:12" ht="9.9499999999999993" customHeight="1">
      <c r="B583" s="309"/>
      <c r="C583" s="302">
        <v>7</v>
      </c>
      <c r="D583" s="29">
        <v>3400</v>
      </c>
      <c r="E583" s="29" t="s">
        <v>12</v>
      </c>
      <c r="F583" s="27">
        <v>1E-3</v>
      </c>
      <c r="G583" s="27">
        <f>PRZYGODY!Q50</f>
        <v>0.2</v>
      </c>
      <c r="H583" s="27">
        <f>D583*F583*G583</f>
        <v>0.68</v>
      </c>
      <c r="I583" s="50">
        <f>'baza dropów'!D583*'baza dropów'!G583</f>
        <v>680</v>
      </c>
      <c r="J583" s="40"/>
      <c r="K583" s="38"/>
      <c r="L583" s="38"/>
    </row>
    <row r="584" spans="2:12" ht="9.9499999999999993" customHeight="1">
      <c r="B584" s="309"/>
      <c r="C584" s="302"/>
      <c r="D584" s="29">
        <v>2200</v>
      </c>
      <c r="E584" s="29" t="s">
        <v>1</v>
      </c>
      <c r="F584" s="27">
        <v>1E-3</v>
      </c>
      <c r="G584" s="27">
        <f>PRZYGODY!Q49</f>
        <v>1.2</v>
      </c>
      <c r="H584" s="27">
        <f>D584*F584*G584</f>
        <v>2.64</v>
      </c>
      <c r="I584" s="50">
        <f>'baza dropów'!D584*'baza dropów'!G584</f>
        <v>2640</v>
      </c>
      <c r="J584" s="39"/>
      <c r="K584" s="38"/>
      <c r="L584" s="38"/>
    </row>
    <row r="585" spans="2:12" ht="9.9499999999999993" customHeight="1">
      <c r="B585" s="309"/>
      <c r="C585" s="302"/>
      <c r="D585" s="29">
        <v>3400</v>
      </c>
      <c r="E585" s="29" t="s">
        <v>2</v>
      </c>
      <c r="F585" s="27">
        <v>1E-3</v>
      </c>
      <c r="G585" s="27">
        <f>PRZYGODY!Q51</f>
        <v>0.08</v>
      </c>
      <c r="H585" s="27">
        <f>D585*F585*G585</f>
        <v>0.27200000000000002</v>
      </c>
      <c r="I585" s="50">
        <f>'baza dropów'!D585*'baza dropów'!G585</f>
        <v>272</v>
      </c>
      <c r="J585" s="39"/>
      <c r="K585" s="38"/>
      <c r="L585" s="38"/>
    </row>
    <row r="586" spans="2:12" ht="9.9499999999999993" customHeight="1">
      <c r="B586" s="309"/>
      <c r="C586" s="302"/>
      <c r="D586" s="29">
        <v>2060</v>
      </c>
      <c r="E586" s="29" t="s">
        <v>3</v>
      </c>
      <c r="F586" s="27">
        <v>1E-3</v>
      </c>
      <c r="G586" s="27">
        <f>PRZYGODY!Q52</f>
        <v>0.2</v>
      </c>
      <c r="H586" s="27">
        <f>D586*F586*G586</f>
        <v>0.41200000000000003</v>
      </c>
      <c r="I586" s="50">
        <f>'baza dropów'!D586*'baza dropów'!G586</f>
        <v>412</v>
      </c>
      <c r="J586" s="39"/>
      <c r="K586" s="38"/>
      <c r="L586" s="38"/>
    </row>
    <row r="587" spans="2:12" ht="9.9499999999999993" customHeight="1">
      <c r="B587" s="309"/>
      <c r="C587" s="302"/>
      <c r="D587" s="29">
        <v>0</v>
      </c>
      <c r="E587" s="29" t="s">
        <v>90</v>
      </c>
      <c r="F587" s="27">
        <v>0.996</v>
      </c>
      <c r="G587" s="27">
        <v>0</v>
      </c>
      <c r="H587" s="27">
        <f>D587*F587*G587</f>
        <v>0</v>
      </c>
      <c r="I587" s="50">
        <f>'baza dropów'!D587*'baza dropów'!G587</f>
        <v>0</v>
      </c>
      <c r="J587" s="39"/>
      <c r="K587" s="38"/>
      <c r="L587" s="38"/>
    </row>
    <row r="588" spans="2:12" ht="9.9499999999999993" customHeight="1" thickBot="1">
      <c r="B588" s="310"/>
      <c r="C588" s="303"/>
      <c r="D588" s="9"/>
      <c r="E588" s="9"/>
      <c r="F588" s="32">
        <f>SUM(F583:F587)</f>
        <v>1</v>
      </c>
      <c r="G588" s="32"/>
      <c r="H588" s="32">
        <f>SUM(H583:H587)</f>
        <v>4.0040000000000004</v>
      </c>
      <c r="I588" s="54"/>
      <c r="J588" s="39"/>
      <c r="K588" s="38"/>
      <c r="L588" s="38"/>
    </row>
    <row r="589" spans="2:12" ht="9.9499999999999993" customHeight="1">
      <c r="B589" s="305" t="s">
        <v>93</v>
      </c>
      <c r="C589" s="304">
        <v>1</v>
      </c>
      <c r="D589" s="28">
        <v>1400</v>
      </c>
      <c r="E589" s="28" t="s">
        <v>12</v>
      </c>
      <c r="F589" s="28">
        <v>0.111</v>
      </c>
      <c r="G589" s="28">
        <f>PRZYGODY!Q50</f>
        <v>0.2</v>
      </c>
      <c r="H589" s="28">
        <f t="shared" ref="H589:H596" si="34">D589*F589*G589</f>
        <v>31.080000000000002</v>
      </c>
      <c r="I589" s="49">
        <f>'baza dropów'!D589*'baza dropów'!G589</f>
        <v>280</v>
      </c>
      <c r="J589" s="39"/>
      <c r="K589" s="38"/>
      <c r="L589" s="38"/>
    </row>
    <row r="590" spans="2:12" ht="9.9499999999999993" customHeight="1">
      <c r="B590" s="306"/>
      <c r="C590" s="302"/>
      <c r="D590" s="29">
        <v>1600</v>
      </c>
      <c r="E590" s="29" t="s">
        <v>12</v>
      </c>
      <c r="F590" s="29">
        <v>5.5E-2</v>
      </c>
      <c r="G590" s="29">
        <f>PRZYGODY!Q50</f>
        <v>0.2</v>
      </c>
      <c r="H590" s="29">
        <f t="shared" si="34"/>
        <v>17.600000000000001</v>
      </c>
      <c r="I590" s="50">
        <f>'baza dropów'!D590*'baza dropów'!G590</f>
        <v>320</v>
      </c>
      <c r="J590" s="39"/>
      <c r="K590" s="38"/>
      <c r="L590" s="38"/>
    </row>
    <row r="591" spans="2:12" ht="9.9499999999999993" customHeight="1">
      <c r="B591" s="306"/>
      <c r="C591" s="302"/>
      <c r="D591" s="29">
        <v>1100</v>
      </c>
      <c r="E591" s="29" t="s">
        <v>1</v>
      </c>
      <c r="F591" s="29">
        <v>0.111</v>
      </c>
      <c r="G591" s="29">
        <f>PRZYGODY!Q49</f>
        <v>1.2</v>
      </c>
      <c r="H591" s="29">
        <f t="shared" si="34"/>
        <v>146.52000000000001</v>
      </c>
      <c r="I591" s="50">
        <f>'baza dropów'!D591*'baza dropów'!G591</f>
        <v>1320</v>
      </c>
      <c r="J591" s="39"/>
      <c r="K591" s="38"/>
      <c r="L591" s="38"/>
    </row>
    <row r="592" spans="2:12" ht="9.9499999999999993" customHeight="1">
      <c r="B592" s="306"/>
      <c r="C592" s="302"/>
      <c r="D592" s="29">
        <v>1300</v>
      </c>
      <c r="E592" s="29" t="s">
        <v>1</v>
      </c>
      <c r="F592" s="29">
        <v>5.5E-2</v>
      </c>
      <c r="G592" s="29">
        <f>PRZYGODY!Q49</f>
        <v>1.2</v>
      </c>
      <c r="H592" s="29">
        <f t="shared" si="34"/>
        <v>85.8</v>
      </c>
      <c r="I592" s="50">
        <f>'baza dropów'!D592*'baza dropów'!G592</f>
        <v>1560</v>
      </c>
      <c r="J592" s="39"/>
      <c r="K592" s="38"/>
      <c r="L592" s="38"/>
    </row>
    <row r="593" spans="2:12" ht="9.9499999999999993" customHeight="1">
      <c r="B593" s="306"/>
      <c r="C593" s="302"/>
      <c r="D593" s="29">
        <v>400</v>
      </c>
      <c r="E593" s="29" t="s">
        <v>2</v>
      </c>
      <c r="F593" s="29">
        <v>0.222</v>
      </c>
      <c r="G593" s="29">
        <f>PRZYGODY!Q51</f>
        <v>0.08</v>
      </c>
      <c r="H593" s="29">
        <f t="shared" si="34"/>
        <v>7.1040000000000001</v>
      </c>
      <c r="I593" s="50">
        <f>'baza dropów'!D593*'baza dropów'!G593</f>
        <v>32</v>
      </c>
      <c r="J593" s="39"/>
      <c r="K593" s="38"/>
      <c r="L593" s="38"/>
    </row>
    <row r="594" spans="2:12" ht="9.9499999999999993" customHeight="1">
      <c r="B594" s="306"/>
      <c r="C594" s="302"/>
      <c r="D594" s="29">
        <v>600</v>
      </c>
      <c r="E594" s="29" t="s">
        <v>2</v>
      </c>
      <c r="F594" s="29">
        <v>0.111</v>
      </c>
      <c r="G594" s="29">
        <f>PRZYGODY!Q51</f>
        <v>0.08</v>
      </c>
      <c r="H594" s="29">
        <f t="shared" si="34"/>
        <v>5.3279999999999994</v>
      </c>
      <c r="I594" s="50">
        <f>'baza dropów'!D594*'baza dropów'!G594</f>
        <v>48</v>
      </c>
      <c r="J594" s="39"/>
      <c r="K594" s="38"/>
      <c r="L594" s="38"/>
    </row>
    <row r="595" spans="2:12" ht="9.9499999999999993" customHeight="1">
      <c r="B595" s="306"/>
      <c r="C595" s="302"/>
      <c r="D595" s="29">
        <v>300</v>
      </c>
      <c r="E595" s="29" t="s">
        <v>65</v>
      </c>
      <c r="F595" s="29">
        <v>0.222</v>
      </c>
      <c r="G595" s="29">
        <f>PRZYGODY!Q52</f>
        <v>0.2</v>
      </c>
      <c r="H595" s="29">
        <f t="shared" si="34"/>
        <v>13.32</v>
      </c>
      <c r="I595" s="50">
        <f>'baza dropów'!D595*'baza dropów'!G595</f>
        <v>60</v>
      </c>
      <c r="J595" s="39"/>
      <c r="K595" s="38"/>
      <c r="L595" s="38"/>
    </row>
    <row r="596" spans="2:12" ht="9.9499999999999993" customHeight="1">
      <c r="B596" s="306"/>
      <c r="C596" s="302"/>
      <c r="D596" s="29">
        <v>500</v>
      </c>
      <c r="E596" s="29" t="s">
        <v>65</v>
      </c>
      <c r="F596" s="29">
        <v>0.111</v>
      </c>
      <c r="G596" s="29">
        <f>PRZYGODY!Q52</f>
        <v>0.2</v>
      </c>
      <c r="H596" s="29">
        <f t="shared" si="34"/>
        <v>11.100000000000001</v>
      </c>
      <c r="I596" s="50">
        <f>'baza dropów'!D596*'baza dropów'!G596</f>
        <v>100</v>
      </c>
      <c r="J596" s="39"/>
      <c r="K596" s="38"/>
      <c r="L596" s="38"/>
    </row>
    <row r="597" spans="2:12" ht="9.9499999999999993" customHeight="1">
      <c r="B597" s="306"/>
      <c r="C597" s="302"/>
      <c r="D597" s="7"/>
      <c r="E597" s="7"/>
      <c r="F597" s="7">
        <f>SUM(F589:F596)</f>
        <v>0.998</v>
      </c>
      <c r="G597" s="7"/>
      <c r="H597" s="7">
        <f>SUM(H589:H596)</f>
        <v>317.85199999999998</v>
      </c>
      <c r="I597" s="51"/>
      <c r="J597" s="39"/>
      <c r="K597" s="38"/>
      <c r="L597" s="38"/>
    </row>
    <row r="598" spans="2:12" ht="9.9499999999999993" customHeight="1">
      <c r="B598" s="306"/>
      <c r="C598" s="302" t="s">
        <v>155</v>
      </c>
      <c r="D598" s="29">
        <v>800</v>
      </c>
      <c r="E598" s="29" t="s">
        <v>5</v>
      </c>
      <c r="F598" s="29">
        <v>0.25</v>
      </c>
      <c r="G598" s="29">
        <f>PRZYGODY!Q42</f>
        <v>0.35</v>
      </c>
      <c r="H598" s="29">
        <f>D598*F598*G598</f>
        <v>70</v>
      </c>
      <c r="I598" s="50">
        <f>'baza dropów'!D598*'baza dropów'!G598</f>
        <v>280</v>
      </c>
      <c r="J598" s="39"/>
      <c r="K598" s="38"/>
      <c r="L598" s="38"/>
    </row>
    <row r="599" spans="2:12" ht="9.9499999999999993" customHeight="1">
      <c r="B599" s="306"/>
      <c r="C599" s="302"/>
      <c r="D599" s="29">
        <v>300</v>
      </c>
      <c r="E599" s="29" t="s">
        <v>85</v>
      </c>
      <c r="F599" s="29">
        <v>0.25</v>
      </c>
      <c r="G599" s="29">
        <f>PRZYGODY!Q45</f>
        <v>0.6</v>
      </c>
      <c r="H599" s="29">
        <f>D599*F599*G599</f>
        <v>45</v>
      </c>
      <c r="I599" s="50">
        <f>'baza dropów'!D599*'baza dropów'!G599</f>
        <v>180</v>
      </c>
      <c r="J599" s="39"/>
      <c r="K599" s="38"/>
      <c r="L599" s="38"/>
    </row>
    <row r="600" spans="2:12" ht="9.9499999999999993" customHeight="1">
      <c r="B600" s="306"/>
      <c r="C600" s="302"/>
      <c r="D600" s="29">
        <v>500</v>
      </c>
      <c r="E600" s="29" t="s">
        <v>86</v>
      </c>
      <c r="F600" s="29">
        <v>0.25</v>
      </c>
      <c r="G600" s="29">
        <f>PRZYGODY!Q46</f>
        <v>0.45</v>
      </c>
      <c r="H600" s="29">
        <f>D600*F600*G600</f>
        <v>56.25</v>
      </c>
      <c r="I600" s="50">
        <f>'baza dropów'!D600*'baza dropów'!G600</f>
        <v>225</v>
      </c>
      <c r="J600" s="45"/>
      <c r="K600" s="38"/>
      <c r="L600" s="38"/>
    </row>
    <row r="601" spans="2:12" ht="9.9499999999999993" customHeight="1">
      <c r="B601" s="306"/>
      <c r="C601" s="302"/>
      <c r="D601" s="29">
        <v>150</v>
      </c>
      <c r="E601" s="29" t="s">
        <v>88</v>
      </c>
      <c r="F601" s="29">
        <v>0.25</v>
      </c>
      <c r="G601" s="29">
        <f>PRZYGODY!Q47</f>
        <v>0.35</v>
      </c>
      <c r="H601" s="29">
        <f>D601*F601*G601</f>
        <v>13.125</v>
      </c>
      <c r="I601" s="50">
        <f>'baza dropów'!D601*'baza dropów'!G601</f>
        <v>52.5</v>
      </c>
      <c r="J601" s="45"/>
      <c r="K601" s="38"/>
      <c r="L601" s="38"/>
    </row>
    <row r="602" spans="2:12" ht="9.9499999999999993" customHeight="1">
      <c r="B602" s="306"/>
      <c r="C602" s="302"/>
      <c r="D602" s="7"/>
      <c r="E602" s="7"/>
      <c r="F602" s="7">
        <f>SUM(F598:F601)</f>
        <v>1</v>
      </c>
      <c r="G602" s="7"/>
      <c r="H602" s="7">
        <f>SUM(H598:H601)</f>
        <v>184.375</v>
      </c>
      <c r="I602" s="51"/>
      <c r="J602" s="43"/>
      <c r="K602" s="38"/>
      <c r="L602" s="38"/>
    </row>
    <row r="603" spans="2:12" ht="9.9499999999999993" customHeight="1">
      <c r="B603" s="306"/>
      <c r="C603" s="302">
        <v>4</v>
      </c>
      <c r="D603" s="29">
        <v>1000</v>
      </c>
      <c r="E603" s="29" t="s">
        <v>66</v>
      </c>
      <c r="F603" s="29">
        <v>0.5</v>
      </c>
      <c r="G603" s="29">
        <f>PRZYGODY!Q54</f>
        <v>1.4999999999999999E-2</v>
      </c>
      <c r="H603" s="29">
        <f>D603*F603*G603</f>
        <v>7.5</v>
      </c>
      <c r="I603" s="50">
        <f>'baza dropów'!D603*'baza dropów'!G603</f>
        <v>15</v>
      </c>
      <c r="J603" s="39"/>
      <c r="K603" s="38"/>
      <c r="L603" s="38"/>
    </row>
    <row r="604" spans="2:12" ht="9.9499999999999993" customHeight="1">
      <c r="B604" s="306"/>
      <c r="C604" s="302"/>
      <c r="D604" s="29">
        <v>1000</v>
      </c>
      <c r="E604" s="29" t="s">
        <v>4</v>
      </c>
      <c r="F604" s="29">
        <v>0.5</v>
      </c>
      <c r="G604" s="29">
        <f>PRZYGODY!Q53</f>
        <v>2.5000000000000001E-2</v>
      </c>
      <c r="H604" s="29">
        <f>D604*F604*G604</f>
        <v>12.5</v>
      </c>
      <c r="I604" s="50">
        <f>'baza dropów'!D604*'baza dropów'!G604</f>
        <v>25</v>
      </c>
      <c r="J604" s="39"/>
      <c r="K604" s="38"/>
      <c r="L604" s="38"/>
    </row>
    <row r="605" spans="2:12" ht="9.9499999999999993" customHeight="1">
      <c r="B605" s="306"/>
      <c r="C605" s="302"/>
      <c r="D605" s="7"/>
      <c r="E605" s="7"/>
      <c r="F605" s="7">
        <f>SUM(F603:F604)</f>
        <v>1</v>
      </c>
      <c r="G605" s="7"/>
      <c r="H605" s="7">
        <f>SUM(H603:H604)</f>
        <v>20</v>
      </c>
      <c r="I605" s="51"/>
      <c r="J605" s="39"/>
      <c r="K605" s="38"/>
      <c r="L605" s="38"/>
    </row>
    <row r="606" spans="2:12" ht="9.9499999999999993" customHeight="1">
      <c r="B606" s="306"/>
      <c r="C606" s="302">
        <v>5</v>
      </c>
      <c r="D606" s="29">
        <v>700</v>
      </c>
      <c r="E606" s="29" t="s">
        <v>6</v>
      </c>
      <c r="F606" s="29">
        <v>0.25</v>
      </c>
      <c r="G606" s="29">
        <f>PRZYGODY!Q55</f>
        <v>1.2E-2</v>
      </c>
      <c r="H606" s="29">
        <f>D606*F606*G606</f>
        <v>2.1</v>
      </c>
      <c r="I606" s="50">
        <f>'baza dropów'!D606*'baza dropów'!G606</f>
        <v>8.4</v>
      </c>
      <c r="J606" s="39"/>
      <c r="K606" s="38"/>
      <c r="L606" s="38"/>
    </row>
    <row r="607" spans="2:12" ht="9.9499999999999993" customHeight="1">
      <c r="B607" s="306"/>
      <c r="C607" s="302"/>
      <c r="D607" s="29">
        <v>550</v>
      </c>
      <c r="E607" s="29" t="s">
        <v>7</v>
      </c>
      <c r="F607" s="29">
        <v>0.25</v>
      </c>
      <c r="G607" s="29">
        <f>PRZYGODY!Q56</f>
        <v>1.7999999999999999E-2</v>
      </c>
      <c r="H607" s="29">
        <f>D607*F607*G607</f>
        <v>2.4749999999999996</v>
      </c>
      <c r="I607" s="50">
        <f>'baza dropów'!D607*'baza dropów'!G607</f>
        <v>9.8999999999999986</v>
      </c>
      <c r="J607" s="39"/>
      <c r="K607" s="38"/>
      <c r="L607" s="38"/>
    </row>
    <row r="608" spans="2:12" ht="9.9499999999999993" customHeight="1">
      <c r="B608" s="306"/>
      <c r="C608" s="302"/>
      <c r="D608" s="29">
        <v>300</v>
      </c>
      <c r="E608" s="29" t="s">
        <v>8</v>
      </c>
      <c r="F608" s="29">
        <v>0.25</v>
      </c>
      <c r="G608" s="29">
        <f>PRZYGODY!Q57</f>
        <v>0.09</v>
      </c>
      <c r="H608" s="29">
        <f>D608*F608*G608</f>
        <v>6.75</v>
      </c>
      <c r="I608" s="50">
        <f>'baza dropów'!D608*'baza dropów'!G608</f>
        <v>27</v>
      </c>
      <c r="J608" s="39"/>
      <c r="K608" s="38"/>
      <c r="L608" s="38"/>
    </row>
    <row r="609" spans="2:12" ht="9.9499999999999993" customHeight="1">
      <c r="B609" s="306"/>
      <c r="C609" s="302"/>
      <c r="D609" s="29">
        <v>500</v>
      </c>
      <c r="E609" s="29" t="s">
        <v>9</v>
      </c>
      <c r="F609" s="29">
        <v>0.25</v>
      </c>
      <c r="G609" s="29">
        <f>PRZYGODY!Q48</f>
        <v>0.45</v>
      </c>
      <c r="H609" s="29">
        <f>D609*F609*G609</f>
        <v>56.25</v>
      </c>
      <c r="I609" s="50">
        <f>'baza dropów'!D609*'baza dropów'!G609</f>
        <v>225</v>
      </c>
      <c r="J609" s="39"/>
      <c r="K609" s="38"/>
      <c r="L609" s="38"/>
    </row>
    <row r="610" spans="2:12" ht="9.9499999999999993" customHeight="1">
      <c r="B610" s="306"/>
      <c r="C610" s="302"/>
      <c r="D610" s="7"/>
      <c r="E610" s="7"/>
      <c r="F610" s="7">
        <f>SUM(F606:F609)</f>
        <v>1</v>
      </c>
      <c r="G610" s="7"/>
      <c r="H610" s="7">
        <f>SUM(H606:H609)</f>
        <v>67.575000000000003</v>
      </c>
      <c r="I610" s="51"/>
      <c r="J610" s="39"/>
      <c r="K610" s="38"/>
      <c r="L610" s="38"/>
    </row>
    <row r="611" spans="2:12" ht="9.9499999999999993" customHeight="1">
      <c r="B611" s="306"/>
      <c r="C611" s="302">
        <v>6</v>
      </c>
      <c r="D611" s="29">
        <v>1500</v>
      </c>
      <c r="E611" s="29" t="s">
        <v>10</v>
      </c>
      <c r="F611" s="29">
        <v>0.25</v>
      </c>
      <c r="G611" s="29">
        <f>PRZYGODY!V43</f>
        <v>0.02</v>
      </c>
      <c r="H611" s="29">
        <f t="shared" ref="H611:H616" si="35">D611*F611*G611</f>
        <v>7.5</v>
      </c>
      <c r="I611" s="50">
        <f>'baza dropów'!D611*'baza dropów'!G611</f>
        <v>30</v>
      </c>
      <c r="J611" s="39"/>
      <c r="K611" s="38"/>
      <c r="L611" s="38"/>
    </row>
    <row r="612" spans="2:12" ht="9.9499999999999993" customHeight="1">
      <c r="B612" s="306"/>
      <c r="C612" s="302"/>
      <c r="D612" s="29">
        <v>300</v>
      </c>
      <c r="E612" s="29" t="s">
        <v>11</v>
      </c>
      <c r="F612" s="29">
        <v>0.2</v>
      </c>
      <c r="G612" s="29">
        <f>PRZYGODY!V40</f>
        <v>0.9</v>
      </c>
      <c r="H612" s="29">
        <f t="shared" si="35"/>
        <v>54</v>
      </c>
      <c r="I612" s="50">
        <f>'baza dropów'!D612*'baza dropów'!G612</f>
        <v>270</v>
      </c>
      <c r="J612" s="39"/>
      <c r="K612" s="38"/>
      <c r="L612" s="38"/>
    </row>
    <row r="613" spans="2:12" ht="9.9499999999999993" customHeight="1">
      <c r="B613" s="306"/>
      <c r="C613" s="302"/>
      <c r="D613" s="29">
        <v>1</v>
      </c>
      <c r="E613" s="8" t="s">
        <v>101</v>
      </c>
      <c r="F613" s="29">
        <v>0.03</v>
      </c>
      <c r="G613" s="29">
        <f>PRZYGODY!K49</f>
        <v>100</v>
      </c>
      <c r="H613" s="29">
        <f t="shared" si="35"/>
        <v>3</v>
      </c>
      <c r="I613" s="50">
        <f>'baza dropów'!D613*'baza dropów'!G613</f>
        <v>100</v>
      </c>
      <c r="J613" s="39"/>
      <c r="K613" s="38"/>
      <c r="L613" s="38"/>
    </row>
    <row r="614" spans="2:12" ht="9.9499999999999993" customHeight="1">
      <c r="B614" s="306"/>
      <c r="C614" s="302"/>
      <c r="D614" s="29">
        <v>1</v>
      </c>
      <c r="E614" s="8" t="s">
        <v>138</v>
      </c>
      <c r="F614" s="29">
        <v>0.02</v>
      </c>
      <c r="G614" s="29">
        <f>PRZYGODY!K53</f>
        <v>7500</v>
      </c>
      <c r="H614" s="29">
        <f t="shared" si="35"/>
        <v>150</v>
      </c>
      <c r="I614" s="50">
        <f>'baza dropów'!D614*'baza dropów'!G614</f>
        <v>7500</v>
      </c>
      <c r="J614" s="39"/>
      <c r="K614" s="38"/>
      <c r="L614" s="38"/>
    </row>
    <row r="615" spans="2:12" ht="9.9499999999999993" customHeight="1">
      <c r="B615" s="306"/>
      <c r="C615" s="302"/>
      <c r="D615" s="29">
        <v>300</v>
      </c>
      <c r="E615" s="29" t="s">
        <v>67</v>
      </c>
      <c r="F615" s="29">
        <v>0.3</v>
      </c>
      <c r="G615" s="29">
        <v>1</v>
      </c>
      <c r="H615" s="29">
        <f t="shared" si="35"/>
        <v>90</v>
      </c>
      <c r="I615" s="50">
        <f>'baza dropów'!D615*'baza dropów'!G615</f>
        <v>300</v>
      </c>
      <c r="J615" s="39"/>
      <c r="K615" s="38"/>
      <c r="L615" s="38"/>
    </row>
    <row r="616" spans="2:12" ht="9.9499999999999993" customHeight="1">
      <c r="B616" s="306"/>
      <c r="C616" s="302"/>
      <c r="D616" s="29">
        <v>600</v>
      </c>
      <c r="E616" s="29" t="s">
        <v>67</v>
      </c>
      <c r="F616" s="29">
        <v>0.2</v>
      </c>
      <c r="G616" s="29">
        <v>1</v>
      </c>
      <c r="H616" s="29">
        <f t="shared" si="35"/>
        <v>120</v>
      </c>
      <c r="I616" s="50">
        <f>'baza dropów'!D616*'baza dropów'!G616</f>
        <v>600</v>
      </c>
      <c r="J616" s="39"/>
      <c r="K616" s="38"/>
      <c r="L616" s="38"/>
    </row>
    <row r="617" spans="2:12" ht="9.9499999999999993" customHeight="1" thickBot="1">
      <c r="B617" s="307"/>
      <c r="C617" s="303"/>
      <c r="D617" s="9"/>
      <c r="E617" s="9"/>
      <c r="F617" s="9">
        <f>SUM(F611:F616)</f>
        <v>1</v>
      </c>
      <c r="G617" s="9"/>
      <c r="H617" s="9">
        <f>SUM(H611:H616)</f>
        <v>424.5</v>
      </c>
      <c r="I617" s="57"/>
      <c r="J617" s="39"/>
      <c r="K617" s="38"/>
      <c r="L617" s="38"/>
    </row>
  </sheetData>
  <sheetProtection sheet="1" objects="1" scenarios="1" sort="0" autoFilter="0" pivotTables="0"/>
  <mergeCells count="148">
    <mergeCell ref="B2:B3"/>
    <mergeCell ref="D2:D3"/>
    <mergeCell ref="F2:F3"/>
    <mergeCell ref="E2:E3"/>
    <mergeCell ref="B27:B28"/>
    <mergeCell ref="B110:B134"/>
    <mergeCell ref="C29:C33"/>
    <mergeCell ref="C34:C36"/>
    <mergeCell ref="C37:C41"/>
    <mergeCell ref="C42:C46"/>
    <mergeCell ref="C47:C53"/>
    <mergeCell ref="B29:B53"/>
    <mergeCell ref="C2:C3"/>
    <mergeCell ref="B54:B81"/>
    <mergeCell ref="B82:B109"/>
    <mergeCell ref="E29:E30"/>
    <mergeCell ref="E31:E32"/>
    <mergeCell ref="C27:C28"/>
    <mergeCell ref="D27:D28"/>
    <mergeCell ref="E27:E28"/>
    <mergeCell ref="F27:F28"/>
    <mergeCell ref="G27:G28"/>
    <mergeCell ref="C54:C58"/>
    <mergeCell ref="C59:C61"/>
    <mergeCell ref="C62:C68"/>
    <mergeCell ref="C69:C73"/>
    <mergeCell ref="C74:C81"/>
    <mergeCell ref="C82:C86"/>
    <mergeCell ref="C87:C89"/>
    <mergeCell ref="C90:C96"/>
    <mergeCell ref="C97:C101"/>
    <mergeCell ref="C102:C109"/>
    <mergeCell ref="B135:B152"/>
    <mergeCell ref="B153:B180"/>
    <mergeCell ref="B181:B207"/>
    <mergeCell ref="B208:B234"/>
    <mergeCell ref="C295:C301"/>
    <mergeCell ref="C332:C338"/>
    <mergeCell ref="C314:C318"/>
    <mergeCell ref="C319:C321"/>
    <mergeCell ref="C322:C326"/>
    <mergeCell ref="B314:B338"/>
    <mergeCell ref="C307:C313"/>
    <mergeCell ref="C287:C291"/>
    <mergeCell ref="C292:C294"/>
    <mergeCell ref="B287:B313"/>
    <mergeCell ref="C327:C331"/>
    <mergeCell ref="C302:C306"/>
    <mergeCell ref="C235:C239"/>
    <mergeCell ref="C240:C242"/>
    <mergeCell ref="C243:C248"/>
    <mergeCell ref="C249:C253"/>
    <mergeCell ref="C254:C258"/>
    <mergeCell ref="B235:B258"/>
    <mergeCell ref="B259:B286"/>
    <mergeCell ref="C279:C286"/>
    <mergeCell ref="C346:C350"/>
    <mergeCell ref="B393:B419"/>
    <mergeCell ref="C378:C380"/>
    <mergeCell ref="C381:C385"/>
    <mergeCell ref="C386:C392"/>
    <mergeCell ref="C366:C372"/>
    <mergeCell ref="C373:C377"/>
    <mergeCell ref="B366:B392"/>
    <mergeCell ref="C405:C407"/>
    <mergeCell ref="C408:C412"/>
    <mergeCell ref="C413:C419"/>
    <mergeCell ref="C393:C399"/>
    <mergeCell ref="C400:C404"/>
    <mergeCell ref="B339:B365"/>
    <mergeCell ref="C351:C353"/>
    <mergeCell ref="C339:C345"/>
    <mergeCell ref="B420:B437"/>
    <mergeCell ref="C458:C464"/>
    <mergeCell ref="C438:C444"/>
    <mergeCell ref="C445:C449"/>
    <mergeCell ref="C450:C452"/>
    <mergeCell ref="C453:C457"/>
    <mergeCell ref="B438:B464"/>
    <mergeCell ref="C354:C358"/>
    <mergeCell ref="C434:C437"/>
    <mergeCell ref="C420:C428"/>
    <mergeCell ref="C429:C433"/>
    <mergeCell ref="C359:C365"/>
    <mergeCell ref="B491:B518"/>
    <mergeCell ref="C484:C490"/>
    <mergeCell ref="C465:C471"/>
    <mergeCell ref="C472:C475"/>
    <mergeCell ref="C476:C478"/>
    <mergeCell ref="C479:C483"/>
    <mergeCell ref="B465:B490"/>
    <mergeCell ref="C513:C518"/>
    <mergeCell ref="C491:C499"/>
    <mergeCell ref="C500:C504"/>
    <mergeCell ref="C505:C507"/>
    <mergeCell ref="C508:C512"/>
    <mergeCell ref="C606:C610"/>
    <mergeCell ref="C611:C617"/>
    <mergeCell ref="C589:C597"/>
    <mergeCell ref="C598:C602"/>
    <mergeCell ref="B589:B617"/>
    <mergeCell ref="C603:C605"/>
    <mergeCell ref="B519:B553"/>
    <mergeCell ref="C571:C575"/>
    <mergeCell ref="C576:C582"/>
    <mergeCell ref="C583:C588"/>
    <mergeCell ref="C554:C562"/>
    <mergeCell ref="C563:C567"/>
    <mergeCell ref="C568:C570"/>
    <mergeCell ref="B554:B588"/>
    <mergeCell ref="C541:C547"/>
    <mergeCell ref="C548:C553"/>
    <mergeCell ref="C519:C527"/>
    <mergeCell ref="C528:C532"/>
    <mergeCell ref="C533:C535"/>
    <mergeCell ref="C536:C540"/>
    <mergeCell ref="C274:C278"/>
    <mergeCell ref="C269:C273"/>
    <mergeCell ref="C266:C268"/>
    <mergeCell ref="C259:C265"/>
    <mergeCell ref="C181:C187"/>
    <mergeCell ref="C188:C192"/>
    <mergeCell ref="C173:C180"/>
    <mergeCell ref="C135:C143"/>
    <mergeCell ref="C144:C148"/>
    <mergeCell ref="C149:C152"/>
    <mergeCell ref="C153:C159"/>
    <mergeCell ref="C160:C164"/>
    <mergeCell ref="C165:C167"/>
    <mergeCell ref="C168:C172"/>
    <mergeCell ref="I2:I3"/>
    <mergeCell ref="C193:C195"/>
    <mergeCell ref="C196:C200"/>
    <mergeCell ref="C201:C207"/>
    <mergeCell ref="C208:C214"/>
    <mergeCell ref="C215:C219"/>
    <mergeCell ref="C220:C222"/>
    <mergeCell ref="C223:C227"/>
    <mergeCell ref="C228:C234"/>
    <mergeCell ref="C110:C114"/>
    <mergeCell ref="C115:C117"/>
    <mergeCell ref="C118:C122"/>
    <mergeCell ref="C123:C127"/>
    <mergeCell ref="C128:C134"/>
    <mergeCell ref="I27:I28"/>
    <mergeCell ref="H27:H28"/>
    <mergeCell ref="G2:G3"/>
    <mergeCell ref="H2:H3"/>
  </mergeCells>
  <conditionalFormatting sqref="B4:I25">
    <cfRule type="expression" dxfId="0" priority="1">
      <formula>MOD(ROW(),2)=1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PRZYGODY</vt:lpstr>
      <vt:lpstr>baza dropów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Jaszczuk</dc:creator>
  <cp:lastModifiedBy>Kasia</cp:lastModifiedBy>
  <dcterms:created xsi:type="dcterms:W3CDTF">2012-10-06T14:43:04Z</dcterms:created>
  <dcterms:modified xsi:type="dcterms:W3CDTF">2013-04-14T16:23:52Z</dcterms:modified>
</cp:coreProperties>
</file>